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Applications" sheetId="3" state="visible" r:id="rId5"/>
    <sheet name="Interviews" sheetId="4" state="visible" r:id="rId6"/>
    <sheet name="Offers" sheetId="5" state="visible" r:id="rId7"/>
    <sheet name="Calendar" sheetId="6" state="visible" r:id="rId8"/>
    <sheet name="Companies" sheetId="7" state="visible" r:id="rId9"/>
    <sheet name="Resume Bullets" sheetId="8" state="visible" r:id="rId10"/>
    <sheet name="Lists" sheetId="9" state="hidden" r:id="rId11"/>
    <sheet name="CalData" sheetId="10" state="hidden" r:id="rId12"/>
  </sheets>
  <definedNames>
    <definedName function="false" hidden="false" localSheetId="2" name="_xlnm.Print_Titles" vbProcedure="false">Applications!$7:$7</definedName>
    <definedName function="false" hidden="true" localSheetId="2" name="_xlnm._FilterDatabase" vbProcedure="false">Applications!$B$7:$P$507</definedName>
    <definedName function="false" hidden="false" localSheetId="6" name="_xlnm.Print_Titles" vbProcedure="false">Companies!$8:$8</definedName>
    <definedName function="false" hidden="true" localSheetId="6" name="_xlnm._FilterDatabase" vbProcedure="false">Companies!$B$8:$K$308</definedName>
    <definedName function="false" hidden="false" localSheetId="3" name="_xlnm.Print_Titles" vbProcedure="false">Interviews!$8:$8</definedName>
    <definedName function="false" hidden="true" localSheetId="3" name="_xlnm._FilterDatabase" vbProcedure="false">Interviews!$B$8:$J$508</definedName>
    <definedName function="false" hidden="false" localSheetId="7" name="_xlnm.Print_Titles" vbProcedure="false">'Resume Bullets'!$5:$5</definedName>
    <definedName function="false" hidden="true" localSheetId="7" name="_xlnm._FilterDatabase" vbProcedure="false">'Resume Bullets'!$B$5:$E$205</definedName>
    <definedName function="false" hidden="false" name="App_Applied" vbProcedure="false">Applications!$F$8:$F$507</definedName>
    <definedName function="false" hidden="false" name="App_Company" vbProcedure="false">Applications!$C$8:$C$507</definedName>
    <definedName function="false" hidden="false" name="App_DaysOpen" vbProcedure="false">Applications!$J$8:$J$507</definedName>
    <definedName function="false" hidden="false" name="App_FollowKey" vbProcedure="false">Applications!$S$8:$S$507</definedName>
    <definedName function="false" hidden="false" name="App_FollowOn" vbProcedure="false">Applications!$H$8:$H$507</definedName>
    <definedName function="false" hidden="false" name="App_FollowStatus" vbProcedure="false">Applications!$I$8:$I$507</definedName>
    <definedName function="false" hidden="false" name="App_Month" vbProcedure="false">Applications!$Q$8:$Q$507</definedName>
    <definedName function="false" hidden="false" name="App_Role" vbProcedure="false">Applications!$D$8:$D$507</definedName>
    <definedName function="false" hidden="false" name="App_Source" vbProcedure="false">Applications!$E$8:$E$507</definedName>
    <definedName function="false" hidden="false" name="App_Status" vbProcedure="false">Applications!$G$8:$G$507</definedName>
    <definedName function="false" hidden="false" name="App_Year" vbProcedure="false">Applications!$R$8:$R$507</definedName>
    <definedName function="false" hidden="false" name="CalKeys" vbProcedure="false">CalData!$A$2:$A$1505</definedName>
    <definedName function="false" hidden="false" name="CalLabels" vbProcedure="false">CalData!$B$2:$B$1505</definedName>
    <definedName function="false" hidden="false" name="CalShort" vbProcedure="false">CalData!$C$2:$C$1505</definedName>
    <definedName function="false" hidden="false" name="Comp_Interest" vbProcedure="false">Companies!$I$9:$I$308</definedName>
    <definedName function="false" hidden="false" name="Comp_Name" vbProcedure="false">Companies!$B$9:$B$308</definedName>
    <definedName function="false" hidden="false" name="Comp_Rating" vbProcedure="false">Companies!$G$9:$G$308</definedName>
    <definedName function="false" hidden="false" name="Currency" vbProcedure="false">'Start Here'!$D$20</definedName>
    <definedName function="false" hidden="false" name="F_M" vbProcedure="false">Dashboard!$AQ$2</definedName>
    <definedName function="false" hidden="false" name="F_Y" vbProcedure="false">Dashboard!$AQ$3</definedName>
    <definedName function="false" hidden="false" name="Int_Company" vbProcedure="false">Interviews!$B$9:$B$508</definedName>
    <definedName function="false" hidden="false" name="Int_Date" vbProcedure="false">Interviews!$D$9:$D$508</definedName>
    <definedName function="false" hidden="false" name="Int_Key" vbProcedure="false">Interviews!$O$9:$O$508</definedName>
    <definedName function="false" hidden="false" name="Int_Mode" vbProcedure="false">Interviews!$F$9:$F$508</definedName>
    <definedName function="false" hidden="false" name="Int_Prep" vbProcedure="false">Interviews!$G$9:$G$508</definedName>
    <definedName function="false" hidden="false" name="Int_Result" vbProcedure="false">Interviews!$H$9:$H$508</definedName>
    <definedName function="false" hidden="false" name="Int_Round" vbProcedure="false">Interviews!$C$9:$C$508</definedName>
    <definedName function="false" hidden="false" name="Int_Time" vbProcedure="false">Interviews!$E$9:$E$508</definedName>
    <definedName function="false" hidden="false" name="ModeList" vbProcedure="false">'Start Here'!$J$9:$J$14</definedName>
    <definedName function="false" hidden="false" name="RB_Category" vbProcedure="false">'Resume Bullets'!$B$6:$B$205</definedName>
    <definedName function="false" hidden="false" name="SearchStart" vbProcedure="false">'Start Here'!$D$21</definedName>
    <definedName function="false" hidden="false" name="SourceList" vbProcedure="false">'Start Here'!$H$9:$H$14</definedName>
    <definedName function="false" hidden="false" name="St_Applied" vbProcedure="false">'Start Here'!$F$10</definedName>
    <definedName function="false" hidden="false" name="St_Interviewing" vbProcedure="false">'Start Here'!$F$11</definedName>
    <definedName function="false" hidden="false" name="St_Offer" vbProcedure="false">'Start Here'!$F$12</definedName>
    <definedName function="false" hidden="false" name="St_Rejected" vbProcedure="false">'Start Here'!$F$13</definedName>
    <definedName function="false" hidden="false" name="St_Wishlist" vbProcedure="false">'Start Here'!$F$9</definedName>
    <definedName function="false" hidden="false" name="St_Withdrawn" vbProcedure="false">'Start Here'!$F$14</definedName>
    <definedName function="false" hidden="false" name="TargetSalary" vbProcedure="false">'Start Here'!$D$19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<sst xmlns="http://schemas.openxmlformats.org/spreadsheetml/2006/main" count="318" uniqueCount="243">
  <si>
    <t xml:space="preserve">JOB SEARCH WORKBOOK</t>
  </si>
  <si>
    <t xml:space="preserve">Start Here</t>
  </si>
  <si>
    <t xml:space="preserve">Set up once, then track every application</t>
  </si>
  <si>
    <t xml:space="preserve">How to use this workbook</t>
  </si>
  <si>
    <t xml:space="preserve">Dropdown lists</t>
  </si>
  <si>
    <t xml:space="preserve">Fill in your details</t>
  </si>
  <si>
    <t xml:space="preserve">Edit these once and every sheet uses your version</t>
  </si>
  <si>
    <t xml:space="preserve">Add your name, job title and target pay in the cream cells.</t>
  </si>
  <si>
    <t xml:space="preserve">Log every application</t>
  </si>
  <si>
    <t xml:space="preserve">STATUS (keep this order)</t>
  </si>
  <si>
    <t xml:space="preserve">SOURCE</t>
  </si>
  <si>
    <t xml:space="preserve">INTERVIEW MODE</t>
  </si>
  <si>
    <t xml:space="preserve">One row per job on Applications. Use the dropdowns.</t>
  </si>
  <si>
    <t xml:space="preserve">Wishlist</t>
  </si>
  <si>
    <t xml:space="preserve">LinkedIn</t>
  </si>
  <si>
    <t xml:space="preserve">Phone</t>
  </si>
  <si>
    <t xml:space="preserve">Update the status as you go</t>
  </si>
  <si>
    <t xml:space="preserve">Applied</t>
  </si>
  <si>
    <t xml:space="preserve">Indeed</t>
  </si>
  <si>
    <t xml:space="preserve">Video</t>
  </si>
  <si>
    <t xml:space="preserve">Colors, calendar and dashboard update by themselves.</t>
  </si>
  <si>
    <t xml:space="preserve">Interviewing</t>
  </si>
  <si>
    <t xml:space="preserve">Company site</t>
  </si>
  <si>
    <t xml:space="preserve">On-site</t>
  </si>
  <si>
    <t xml:space="preserve">Check the Dashboard each week</t>
  </si>
  <si>
    <t xml:space="preserve">Offer</t>
  </si>
  <si>
    <t xml:space="preserve">Referral</t>
  </si>
  <si>
    <t xml:space="preserve">Online test</t>
  </si>
  <si>
    <t xml:space="preserve">See follow-ups, interviews and your response rate.</t>
  </si>
  <si>
    <t xml:space="preserve">Rejected</t>
  </si>
  <si>
    <t xml:space="preserve">Recruiter</t>
  </si>
  <si>
    <t xml:space="preserve">Assessment center</t>
  </si>
  <si>
    <t xml:space="preserve">Withdrawn</t>
  </si>
  <si>
    <t xml:space="preserve">Other</t>
  </si>
  <si>
    <t xml:space="preserve">Your details</t>
  </si>
  <si>
    <t xml:space="preserve">Color key</t>
  </si>
  <si>
    <t xml:space="preserve">Your name</t>
  </si>
  <si>
    <t xml:space="preserve">[Your name]</t>
  </si>
  <si>
    <t xml:space="preserve">Cream cells</t>
  </si>
  <si>
    <t xml:space="preserve">You type here</t>
  </si>
  <si>
    <t xml:space="preserve">Target job title</t>
  </si>
  <si>
    <t xml:space="preserve">[Target job title]</t>
  </si>
  <si>
    <t xml:space="preserve">White cells</t>
  </si>
  <si>
    <t xml:space="preserve">Calculated for you, no need to edit</t>
  </si>
  <si>
    <t xml:space="preserve">Target salary (per year)</t>
  </si>
  <si>
    <t xml:space="preserve">Status chips</t>
  </si>
  <si>
    <t xml:space="preserve">The color follows the status you pick</t>
  </si>
  <si>
    <t xml:space="preserve">Currency (for example USD)</t>
  </si>
  <si>
    <t xml:space="preserve">USD</t>
  </si>
  <si>
    <t xml:space="preserve">Job search started on</t>
  </si>
  <si>
    <t xml:space="preserve">Tip: you can rename a status, but keep the order. Colors and counts follow the position in the list.</t>
  </si>
  <si>
    <t xml:space="preserve">Today (automatic)</t>
  </si>
  <si>
    <t xml:space="preserve">Sheets in this workbook</t>
  </si>
  <si>
    <t xml:space="preserve">Good to know</t>
  </si>
  <si>
    <t xml:space="preserve">Dashboard</t>
  </si>
  <si>
    <t xml:space="preserve">Your whole job search at a glance</t>
  </si>
  <si>
    <t xml:space="preserve">This is the blank version. Start by typing your first application on the Applications sheet.</t>
  </si>
  <si>
    <t xml:space="preserve">Applications</t>
  </si>
  <si>
    <t xml:space="preserve">One row per job you apply for</t>
  </si>
  <si>
    <t xml:space="preserve">Interviews</t>
  </si>
  <si>
    <t xml:space="preserve">Every round, prep and result</t>
  </si>
  <si>
    <t xml:space="preserve">Rows are ready for 500 applications and 500 interview rounds. To add more, copy the last row down.</t>
  </si>
  <si>
    <t xml:space="preserve">Offers</t>
  </si>
  <si>
    <t xml:space="preserve">Compare offers against your target pay</t>
  </si>
  <si>
    <t xml:space="preserve">Calendar</t>
  </si>
  <si>
    <t xml:space="preserve">Interviews, follow-ups and deadlines</t>
  </si>
  <si>
    <t xml:space="preserve">The Calendar and the Dashboard work for any month and year, now or in the future.</t>
  </si>
  <si>
    <t xml:space="preserve">Companies</t>
  </si>
  <si>
    <t xml:space="preserve">Research the workplace before you apply</t>
  </si>
  <si>
    <t xml:space="preserve">Resume Bullets</t>
  </si>
  <si>
    <t xml:space="preserve">Achievements ready to paste</t>
  </si>
  <si>
    <t xml:space="preserve">Works in Excel and in Google Sheets. Cream cells are inputs, white cells are formulas.</t>
  </si>
  <si>
    <t xml:space="preserve">Dates, times and amounts follow your computer settings. Type dates like 15 Oct 2026.</t>
  </si>
  <si>
    <t xml:space="preserve">Month applied</t>
  </si>
  <si>
    <t xml:space="preserve">All</t>
  </si>
  <si>
    <t xml:space="preserve">Year</t>
  </si>
  <si>
    <t xml:space="preserve">APPLICATIONS</t>
  </si>
  <si>
    <t xml:space="preserve">IN INTERVIEWS</t>
  </si>
  <si>
    <t xml:space="preserve">OFFERS</t>
  </si>
  <si>
    <t xml:space="preserve">RESPONSE RATE</t>
  </si>
  <si>
    <t xml:space="preserve">FOLLOW-UPS DUE</t>
  </si>
  <si>
    <t xml:space="preserve">Applications by status</t>
  </si>
  <si>
    <t xml:space="preserve">Where applications came from</t>
  </si>
  <si>
    <t xml:space="preserve">Next up</t>
  </si>
  <si>
    <t xml:space="preserve">Applications and offers per source</t>
  </si>
  <si>
    <t xml:space="preserve">Follow-ups and interviews, soonest first</t>
  </si>
  <si>
    <t xml:space="preserve">FOLLOW-UPS</t>
  </si>
  <si>
    <t xml:space="preserve">INTERVIEWS</t>
  </si>
  <si>
    <t xml:space="preserve">APPLIED</t>
  </si>
  <si>
    <t xml:space="preserve">Counts follow the month and year filter above.</t>
  </si>
  <si>
    <t xml:space="preserve">The Applications and Interviews sheets hold the full lists.</t>
  </si>
  <si>
    <t xml:space="preserve">One row per job. Status colors update by themselves</t>
  </si>
  <si>
    <t xml:space="preserve">Type in the next empty row. Rows for 500 applications are ready.</t>
  </si>
  <si>
    <t xml:space="preserve">Month</t>
  </si>
  <si>
    <t xml:space="preserve">Follow key</t>
  </si>
  <si>
    <t xml:space="preserve">#</t>
  </si>
  <si>
    <t xml:space="preserve">COMPANY</t>
  </si>
  <si>
    <t xml:space="preserve">ROLE</t>
  </si>
  <si>
    <t xml:space="preserve">APPLIED ON</t>
  </si>
  <si>
    <t xml:space="preserve">STATUS</t>
  </si>
  <si>
    <t xml:space="preserve">FOLLOW UP ON</t>
  </si>
  <si>
    <t xml:space="preserve">FOLLOW-UP
(auto)</t>
  </si>
  <si>
    <t xml:space="preserve">DAYS OPEN
(auto)</t>
  </si>
  <si>
    <t xml:space="preserve">LOCATION</t>
  </si>
  <si>
    <t xml:space="preserve">WORK MODE</t>
  </si>
  <si>
    <t xml:space="preserve">SALARY RANGE</t>
  </si>
  <si>
    <t xml:space="preserve">CONTACT</t>
  </si>
  <si>
    <t xml:space="preserve">JOB LINK</t>
  </si>
  <si>
    <t xml:space="preserve">NOTES</t>
  </si>
  <si>
    <t xml:space="preserve">Every round, prep and result in one place</t>
  </si>
  <si>
    <t xml:space="preserve">UPCOMING</t>
  </si>
  <si>
    <t xml:space="preserve">COMPLETED</t>
  </si>
  <si>
    <t xml:space="preserve">PASSED</t>
  </si>
  <si>
    <t xml:space="preserve">NEXT INTERVIEW</t>
  </si>
  <si>
    <t xml:space="preserve">ROUND</t>
  </si>
  <si>
    <t xml:space="preserve">DATE</t>
  </si>
  <si>
    <t xml:space="preserve">TIME</t>
  </si>
  <si>
    <t xml:space="preserve">MODE</t>
  </si>
  <si>
    <t xml:space="preserve">PREP</t>
  </si>
  <si>
    <t xml:space="preserve">RESULT</t>
  </si>
  <si>
    <t xml:space="preserve">INTERVIEWER</t>
  </si>
  <si>
    <t xml:space="preserve">NOTES / QUESTIONS</t>
  </si>
  <si>
    <t xml:space="preserve">PREP CHECKLIST</t>
  </si>
  <si>
    <t xml:space="preserve">○</t>
  </si>
  <si>
    <t xml:space="preserve">Research the company</t>
  </si>
  <si>
    <t xml:space="preserve">Re-read the job description</t>
  </si>
  <si>
    <t xml:space="preserve">Prepare 3 STAR stories</t>
  </si>
  <si>
    <t xml:space="preserve">List questions to ask</t>
  </si>
  <si>
    <t xml:space="preserve">Quiet spot, phone or laptop charged</t>
  </si>
  <si>
    <t xml:space="preserve">Change the ticks with the dropdown, and reset them before each new interview.</t>
  </si>
  <si>
    <t xml:space="preserve">A past date in red means the result is still Pending. Update it. The Dashboard and the Calendar read from this sheet.</t>
  </si>
  <si>
    <t xml:space="preserve">TARGET SALARY</t>
  </si>
  <si>
    <t xml:space="preserve">BEST TOTAL PAY</t>
  </si>
  <si>
    <t xml:space="preserve">NEXT DEADLINE</t>
  </si>
  <si>
    <t xml:space="preserve">OFFER 1</t>
  </si>
  <si>
    <t xml:space="preserve">OFFER 2</t>
  </si>
  <si>
    <t xml:space="preserve">OFFER 3</t>
  </si>
  <si>
    <t xml:space="preserve">OFFER 4</t>
  </si>
  <si>
    <t xml:space="preserve">Company</t>
  </si>
  <si>
    <t xml:space="preserve">Role</t>
  </si>
  <si>
    <t xml:space="preserve">Status</t>
  </si>
  <si>
    <t xml:space="preserve">Highlight</t>
  </si>
  <si>
    <t xml:space="preserve">Total pay against target</t>
  </si>
  <si>
    <t xml:space="preserve">Bonus (% of base)</t>
  </si>
  <si>
    <t xml:space="preserve">Versus your target</t>
  </si>
  <si>
    <t xml:space="preserve">Work mode</t>
  </si>
  <si>
    <t xml:space="preserve">Paid leave (days)</t>
  </si>
  <si>
    <t xml:space="preserve">Offer deadline</t>
  </si>
  <si>
    <t xml:space="preserve">Time left</t>
  </si>
  <si>
    <t xml:space="preserve">Notes</t>
  </si>
  <si>
    <t xml:space="preserve">Deadline key</t>
  </si>
  <si>
    <t xml:space="preserve">Bar units</t>
  </si>
  <si>
    <t xml:space="preserve">Type your offers in the cream cells. The bar compares total pay with your target; the line marks the target.</t>
  </si>
  <si>
    <t xml:space="preserve">Interviews, follow-ups and deadlines, color-coded</t>
  </si>
  <si>
    <t xml:space="preserve">Current month</t>
  </si>
  <si>
    <t xml:space="preserve">Current year</t>
  </si>
  <si>
    <t xml:space="preserve">Pick any month and year, past or future. Type a year like 2031 in the Year cell, or choose Current year.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</si>
  <si>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</si>
  <si>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</si>
  <si>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</si>
  <si>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</si>
  <si>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</si>
  <si>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</si>
  <si>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</si>
  <si>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NEXT 7 DAYS</t>
  </si>
  <si>
    <t xml:space="preserve">COLOR KEY</t>
  </si>
  <si>
    <t xml:space="preserve">Interview</t>
  </si>
  <si>
    <t xml:space="preserve">Follow-up</t>
  </si>
  <si>
    <t xml:space="preserve">Overdue follow-up</t>
  </si>
  <si>
    <t xml:space="preserve">COMPANIES TRACKED</t>
  </si>
  <si>
    <t xml:space="preserve">HIGH INTEREST</t>
  </si>
  <si>
    <t xml:space="preserve">AVERAGE RATING</t>
  </si>
  <si>
    <t xml:space="preserve">WEBSITE</t>
  </si>
  <si>
    <t xml:space="preserve">INDUSTRY</t>
  </si>
  <si>
    <t xml:space="preserve">SIZE</t>
  </si>
  <si>
    <t xml:space="preserve">RATING
(0 to 5)</t>
  </si>
  <si>
    <t xml:space="preserve">STARS
(auto)</t>
  </si>
  <si>
    <t xml:space="preserve">INTEREST</t>
  </si>
  <si>
    <t xml:space="preserve">APPLIED?
(auto)</t>
  </si>
  <si>
    <t xml:space="preserve">Keep every achievement ready to paste</t>
  </si>
  <si>
    <t xml:space="preserve">CATEGORY</t>
  </si>
  <si>
    <t xml:space="preserve">ACHIEVEMENT</t>
  </si>
  <si>
    <t xml:space="preserve">SKILLS</t>
  </si>
  <si>
    <t xml:space="preserve">IMPACT</t>
  </si>
  <si>
    <t xml:space="preserve">BULLETS BY CATEGORY</t>
  </si>
  <si>
    <t xml:space="preserve">Reporting</t>
  </si>
  <si>
    <t xml:space="preserve">Automation</t>
  </si>
  <si>
    <t xml:space="preserve">Finance</t>
  </si>
  <si>
    <t xml:space="preserve">Training</t>
  </si>
  <si>
    <t xml:space="preserve">Leadership</t>
  </si>
  <si>
    <t xml:space="preserve">Education</t>
  </si>
  <si>
    <t xml:space="preserve">SKILLS TO HIGHLIGHT</t>
  </si>
  <si>
    <t xml:space="preserve">HOW TO USE IT</t>
  </si>
  <si>
    <t xml:space="preserve">Write each achievement once, with a number. Copy the best matches into your resume for each application.</t>
  </si>
  <si>
    <t xml:space="preserve">Months</t>
  </si>
  <si>
    <t xml:space="preserve">Dashboard month</t>
  </si>
  <si>
    <t xml:space="preserve">Dashboard year</t>
  </si>
  <si>
    <t xml:space="preserve">Prep</t>
  </si>
  <si>
    <t xml:space="preserve">Interview result</t>
  </si>
  <si>
    <t xml:space="preserve">Interest</t>
  </si>
  <si>
    <t xml:space="preserve">Resume category</t>
  </si>
  <si>
    <t xml:space="preserve">Offer status</t>
  </si>
  <si>
    <t xml:space="preserve">Marks</t>
  </si>
  <si>
    <t xml:space="preserve">Calendar month</t>
  </si>
  <si>
    <t xml:space="preserve">Company size</t>
  </si>
  <si>
    <t xml:space="preserve">January</t>
  </si>
  <si>
    <t xml:space="preserve">Not started</t>
  </si>
  <si>
    <t xml:space="preserve">Pending</t>
  </si>
  <si>
    <t xml:space="preserve">Remote</t>
  </si>
  <si>
    <t xml:space="preserve">High</t>
  </si>
  <si>
    <t xml:space="preserve">✔</t>
  </si>
  <si>
    <t xml:space="preserve">1–10</t>
  </si>
  <si>
    <t xml:space="preserve">February</t>
  </si>
  <si>
    <t xml:space="preserve">In progress</t>
  </si>
  <si>
    <t xml:space="preserve">Passed</t>
  </si>
  <si>
    <t xml:space="preserve">Hybrid</t>
  </si>
  <si>
    <t xml:space="preserve">Medium</t>
  </si>
  <si>
    <t xml:space="preserve">Negotiating</t>
  </si>
  <si>
    <t xml:space="preserve">11–50</t>
  </si>
  <si>
    <t xml:space="preserve">March</t>
  </si>
  <si>
    <t xml:space="preserve">Ready</t>
  </si>
  <si>
    <t xml:space="preserve">Not selected</t>
  </si>
  <si>
    <t xml:space="preserve">Low</t>
  </si>
  <si>
    <t xml:space="preserve">Deciding</t>
  </si>
  <si>
    <t xml:space="preserve">51–200</t>
  </si>
  <si>
    <t xml:space="preserve">April</t>
  </si>
  <si>
    <t xml:space="preserve">Done</t>
  </si>
  <si>
    <t xml:space="preserve">Accepted</t>
  </si>
  <si>
    <t xml:space="preserve">201–500</t>
  </si>
  <si>
    <t xml:space="preserve">May</t>
  </si>
  <si>
    <t xml:space="preserve">Declined</t>
  </si>
  <si>
    <t xml:space="preserve">501–1,000</t>
  </si>
  <si>
    <t xml:space="preserve">June</t>
  </si>
  <si>
    <t xml:space="preserve">1,000+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</si>
  <si>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</si>
  <si>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</si>
  <si>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</si>
  <si>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</si>
  <si>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</si>
  <si>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</si>
  <si>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Key</t>
  </si>
  <si>
    <t xml:space="preserve">Label</t>
  </si>
  <si>
    <t xml:space="preserve">Short label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</si>
</sst>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"/>
    <numFmt numFmtId="166" formatCode="dd\ mmm\ yyyy"/>
    <numFmt numFmtId="167" formatCode="General"/>
    <numFmt numFmtId="168" formatCode="0%"/>
    <numFmt numFmtId="169" formatCode="0"/>
    <numFmt numFmtId="170" formatCode="h:mm\ AM/PM"/>
    <numFmt numFmtId="171" formatCode="\+#,##0;\-#,##0;0"/>
    <numFmt numFmtId="172" formatCode="mm/dd/yy"/>
    <numFmt numFmtId="173" formatCode="d"/>
    <numFmt numFmtId="174" formatCode="0.0"/>
  </numFmts>
  <fonts count="5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7FE0D1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sz val="9"/>
      <color rgb="FFC9D2E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1421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4213D"/>
      <name val="Arial"/>
      <family val="0"/>
      <charset val="1"/>
    </font>
    <font>
      <sz val="9"/>
      <color rgb="FF5B6682"/>
      <name val="Arial"/>
      <family val="0"/>
      <charset val="1"/>
    </font>
    <font>
      <b val="true"/>
      <sz val="8"/>
      <color rgb="FF5B6682"/>
      <name val="Arial"/>
      <family val="0"/>
      <charset val="1"/>
    </font>
    <font>
      <b val="true"/>
      <sz val="10"/>
      <color rgb="FF3A4560"/>
      <name val="Arial"/>
      <family val="0"/>
      <charset val="1"/>
    </font>
    <font>
      <b val="true"/>
      <sz val="10"/>
      <color rgb="FF1B2540"/>
      <name val="Arial"/>
      <family val="0"/>
      <charset val="1"/>
    </font>
    <font>
      <b val="true"/>
      <sz val="10"/>
      <color rgb="FF1F4FB5"/>
      <name val="Arial"/>
      <family val="0"/>
      <charset val="1"/>
    </font>
    <font>
      <b val="true"/>
      <sz val="10"/>
      <color rgb="FF6B4300"/>
      <name val="Arial"/>
      <family val="0"/>
      <charset val="1"/>
    </font>
    <font>
      <b val="true"/>
      <sz val="10"/>
      <color rgb="FF0B6B5D"/>
      <name val="Arial"/>
      <family val="0"/>
      <charset val="1"/>
    </font>
    <font>
      <b val="true"/>
      <sz val="10"/>
      <color rgb="FFA61E3A"/>
      <name val="Arial"/>
      <family val="0"/>
      <charset val="1"/>
    </font>
    <font>
      <b val="true"/>
      <sz val="10"/>
      <color rgb="FF4A3C80"/>
      <name val="Arial"/>
      <family val="0"/>
      <charset val="1"/>
    </font>
    <font>
      <b val="true"/>
      <sz val="9"/>
      <color rgb="FF3A4560"/>
      <name val="Arial"/>
      <family val="0"/>
      <charset val="1"/>
    </font>
    <font>
      <b val="true"/>
      <sz val="9"/>
      <color rgb="FF1B2540"/>
      <name val="Arial"/>
      <family val="0"/>
      <charset val="1"/>
    </font>
    <font>
      <sz val="9"/>
      <color rgb="FF3A4560"/>
      <name val="Arial"/>
      <family val="0"/>
      <charset val="1"/>
    </font>
    <font>
      <b val="true"/>
      <sz val="9"/>
      <color rgb="FF0B6B5D"/>
      <name val="Arial"/>
      <family val="0"/>
      <charset val="1"/>
    </font>
    <font>
      <i val="true"/>
      <sz val="9"/>
      <color rgb="FF5B6682"/>
      <name val="Arial"/>
      <family val="0"/>
      <charset val="1"/>
    </font>
    <font>
      <b val="true"/>
      <u val="single"/>
      <sz val="10"/>
      <color rgb="FF1F4FB5"/>
      <name val="Arial"/>
      <family val="0"/>
      <charset val="1"/>
    </font>
    <font>
      <b val="true"/>
      <sz val="9"/>
      <color rgb="FF5B6682"/>
      <name val="Arial"/>
      <family val="0"/>
      <charset val="1"/>
    </font>
    <font>
      <i val="true"/>
      <sz val="8"/>
      <color rgb="FF5B6682"/>
      <name val="Arial"/>
      <family val="0"/>
      <charset val="1"/>
    </font>
    <font>
      <b val="true"/>
      <sz val="22"/>
      <color rgb="FF1B2540"/>
      <name val="Arial"/>
      <family val="0"/>
      <charset val="1"/>
    </font>
    <font>
      <sz val="8"/>
      <color rgb="FF5B6682"/>
      <name val="Arial"/>
      <family val="0"/>
      <charset val="1"/>
    </font>
    <font>
      <b val="true"/>
      <sz val="11"/>
      <color rgb="FF14213D"/>
      <name val="Arial"/>
      <family val="0"/>
      <charset val="1"/>
    </font>
    <font>
      <b val="true"/>
      <sz val="8"/>
      <color rgb="FF4B5672"/>
      <name val="Arial"/>
      <family val="0"/>
      <charset val="1"/>
    </font>
    <font>
      <b val="true"/>
      <sz val="8"/>
      <color rgb="FF3A4560"/>
      <name val="Arial"/>
      <family val="0"/>
      <charset val="1"/>
    </font>
    <font>
      <sz val="10"/>
      <color rgb="FF3A4560"/>
      <name val="Arial"/>
      <family val="0"/>
      <charset val="1"/>
    </font>
    <font>
      <sz val="10"/>
      <color rgb="FF000000"/>
      <name val="Calibri"/>
      <family val="2"/>
    </font>
    <font>
      <b val="true"/>
      <sz val="9"/>
      <color rgb="FF1F4FB5"/>
      <name val="Arial"/>
      <family val="0"/>
      <charset val="1"/>
    </font>
    <font>
      <b val="true"/>
      <sz val="9"/>
      <color rgb="FF6B4300"/>
      <name val="Arial"/>
      <family val="0"/>
      <charset val="1"/>
    </font>
    <font>
      <b val="true"/>
      <sz val="9"/>
      <color rgb="FFA61E3A"/>
      <name val="Arial"/>
      <family val="0"/>
      <charset val="1"/>
    </font>
    <font>
      <b val="true"/>
      <sz val="9"/>
      <color rgb="FF4A3C80"/>
      <name val="Arial"/>
      <family val="0"/>
      <charset val="1"/>
    </font>
    <font>
      <sz val="10"/>
      <color rgb="FF1B2540"/>
      <name val="Arial"/>
      <family val="0"/>
      <charset val="1"/>
    </font>
    <font>
      <b val="true"/>
      <sz val="20"/>
      <color rgb="FF6B4300"/>
      <name val="Arial"/>
      <family val="0"/>
      <charset val="1"/>
    </font>
    <font>
      <b val="true"/>
      <sz val="20"/>
      <color rgb="FF1B2540"/>
      <name val="Arial"/>
      <family val="0"/>
      <charset val="1"/>
    </font>
    <font>
      <b val="true"/>
      <sz val="20"/>
      <color rgb="FF0B6B5D"/>
      <name val="Arial"/>
      <family val="0"/>
      <charset val="1"/>
    </font>
    <font>
      <b val="true"/>
      <sz val="13"/>
      <color rgb="FF14213D"/>
      <name val="Arial"/>
      <family val="0"/>
      <charset val="1"/>
    </font>
    <font>
      <b val="true"/>
      <sz val="11"/>
      <color rgb="FF5B6682"/>
      <name val="Arial"/>
      <family val="0"/>
      <charset val="1"/>
    </font>
    <font>
      <b val="true"/>
      <sz val="12"/>
      <color rgb="FF1B2540"/>
      <name val="Arial"/>
      <family val="0"/>
      <charset val="1"/>
    </font>
    <font>
      <sz val="9"/>
      <color rgb="FF5B6682"/>
      <name val="Courier New"/>
      <family val="0"/>
      <charset val="1"/>
    </font>
    <font>
      <sz val="9"/>
      <color rgb="FF1B2540"/>
      <name val="Arial"/>
      <family val="0"/>
      <charset val="1"/>
    </font>
    <font>
      <b val="true"/>
      <sz val="18"/>
      <color rgb="FF14213D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C77F00"/>
      <name val="Arial"/>
      <family val="0"/>
      <charset val="1"/>
    </font>
    <font>
      <b val="true"/>
      <sz val="9"/>
      <color rgb="FF33339A"/>
      <name val="Arial"/>
      <family val="0"/>
      <charset val="1"/>
    </font>
  </fonts>
  <fills count="22">
    <fill>
      <patternFill patternType="none"/>
    </fill>
    <fill>
      <patternFill patternType="gray125"/>
    </fill>
    <fill>
      <patternFill patternType="solid">
        <fgColor rgb="FFF3F5FA"/>
        <bgColor rgb="FFF1F3F9"/>
      </patternFill>
    </fill>
    <fill>
      <patternFill patternType="solid">
        <fgColor rgb="FF14213D"/>
        <bgColor rgb="FF1B2540"/>
      </patternFill>
    </fill>
    <fill>
      <patternFill patternType="solid">
        <fgColor rgb="FF0F9D8A"/>
        <bgColor rgb="FF0B7F70"/>
      </patternFill>
    </fill>
    <fill>
      <patternFill patternType="solid">
        <fgColor rgb="FFFFFFFF"/>
        <bgColor rgb="FFF3F5FA"/>
      </patternFill>
    </fill>
    <fill>
      <patternFill patternType="solid">
        <fgColor rgb="FFE8EBF2"/>
        <bgColor rgb="FFEDE9F7"/>
      </patternFill>
    </fill>
    <fill>
      <patternFill patternType="solid">
        <fgColor rgb="FFFFF8E1"/>
        <bgColor rgb="FFFFF0CC"/>
      </patternFill>
    </fill>
    <fill>
      <patternFill patternType="solid">
        <fgColor rgb="FFE3EBFB"/>
        <bgColor rgb="FFE7E8FB"/>
      </patternFill>
    </fill>
    <fill>
      <patternFill patternType="solid">
        <fgColor rgb="FFFFF0CC"/>
        <bgColor rgb="FFFFF8E1"/>
      </patternFill>
    </fill>
    <fill>
      <patternFill patternType="solid">
        <fgColor rgb="FFD8F3EE"/>
        <bgColor rgb="FFE3EBFB"/>
      </patternFill>
    </fill>
    <fill>
      <patternFill patternType="solid">
        <fgColor rgb="FFFBE4E8"/>
        <bgColor rgb="FFEDE9F7"/>
      </patternFill>
    </fill>
    <fill>
      <patternFill patternType="solid">
        <fgColor rgb="FFEDE9F7"/>
        <bgColor rgb="FFE8EBF2"/>
      </patternFill>
    </fill>
    <fill>
      <patternFill patternType="solid">
        <fgColor rgb="FFEEF1F8"/>
        <bgColor rgb="FFEDF0F6"/>
      </patternFill>
    </fill>
    <fill>
      <patternFill patternType="solid">
        <fgColor rgb="FF3B6FD8"/>
        <bgColor rgb="FF4F81BD"/>
      </patternFill>
    </fill>
    <fill>
      <patternFill patternType="solid">
        <fgColor rgb="FFF5A524"/>
        <bgColor rgb="FFC77F00"/>
      </patternFill>
    </fill>
    <fill>
      <patternFill patternType="solid">
        <fgColor rgb="FFD6455D"/>
        <bgColor rgb="FFA61E3A"/>
      </patternFill>
    </fill>
    <fill>
      <patternFill patternType="solid">
        <fgColor rgb="FF7C6BC4"/>
        <bgColor rgb="FF5B5BD6"/>
      </patternFill>
    </fill>
    <fill>
      <patternFill patternType="solid">
        <fgColor rgb="FFA9B1C6"/>
        <bgColor rgb="FFB8C0D4"/>
      </patternFill>
    </fill>
    <fill>
      <patternFill patternType="solid">
        <fgColor rgb="FFDCE3F2"/>
        <bgColor rgb="FFDDE2EE"/>
      </patternFill>
    </fill>
    <fill>
      <patternFill patternType="solid">
        <fgColor rgb="FFE7E8FB"/>
        <bgColor rgb="FFE3EBFB"/>
      </patternFill>
    </fill>
    <fill>
      <patternFill patternType="solid">
        <fgColor rgb="FFF1E6FD"/>
        <bgColor rgb="FFF1E6FD"/>
      </patternFill>
    </fill>
  </fills>
  <borders count="48">
    <border diagonalUp="false" diagonalDown="false">
      <left/>
      <right/>
      <top/>
      <bottom/>
      <diagonal/>
    </border>
    <border diagonalUp="false" diagonalDown="false">
      <left style="thin">
        <color rgb="FF3B4A70"/>
      </left>
      <right style="thin">
        <color rgb="FF3B4A70"/>
      </right>
      <top style="thin">
        <color rgb="FF3B4A70"/>
      </top>
      <bottom style="thin">
        <color rgb="FF3B4A70"/>
      </bottom>
      <diagonal/>
    </border>
    <border diagonalUp="false" diagonalDown="false">
      <left style="thin">
        <color rgb="FFDDE2EE"/>
      </left>
      <right style="thin">
        <color rgb="FFDDE2EE"/>
      </right>
      <top style="thin">
        <color rgb="FFDDE2EE"/>
      </top>
      <bottom/>
      <diagonal/>
    </border>
    <border diagonalUp="false" diagonalDown="false">
      <left style="thin">
        <color rgb="FFDDE2EE"/>
      </left>
      <right/>
      <top/>
      <bottom/>
      <diagonal/>
    </border>
    <border diagonalUp="false" diagonalDown="false">
      <left/>
      <right style="thin">
        <color rgb="FFDDE2EE"/>
      </right>
      <top/>
      <bottom/>
      <diagonal/>
    </border>
    <border diagonalUp="false" diagonalDown="false">
      <left style="thin">
        <color rgb="FFDDE2EE"/>
      </left>
      <right style="thin">
        <color rgb="FFDDE2EE"/>
      </right>
      <top/>
      <bottom/>
      <diagonal/>
    </border>
    <border diagonalUp="false" diagonalDown="false">
      <left style="thin">
        <color rgb="FFF0D58A"/>
      </left>
      <right style="thin">
        <color rgb="FFF0D58A"/>
      </right>
      <top style="thin">
        <color rgb="FFF0D58A"/>
      </top>
      <bottom style="thin">
        <color rgb="FFF0D58A"/>
      </bottom>
      <diagonal/>
    </border>
    <border diagonalUp="false" diagonalDown="false">
      <left style="thin">
        <color rgb="FFDDE2EE"/>
      </left>
      <right/>
      <top/>
      <bottom style="thin">
        <color rgb="FFDDE2EE"/>
      </bottom>
      <diagonal/>
    </border>
    <border diagonalUp="false" diagonalDown="false">
      <left/>
      <right/>
      <top/>
      <bottom style="thin">
        <color rgb="FFDDE2EE"/>
      </bottom>
      <diagonal/>
    </border>
    <border diagonalUp="false" diagonalDown="false">
      <left/>
      <right style="thin">
        <color rgb="FFDDE2EE"/>
      </right>
      <top/>
      <bottom style="thin">
        <color rgb="FFDDE2EE"/>
      </bottom>
      <diagonal/>
    </border>
    <border diagonalUp="false" diagonalDown="false">
      <left style="thin">
        <color rgb="FFDDE2EE"/>
      </left>
      <right style="thin">
        <color rgb="FFDDE2EE"/>
      </right>
      <top style="thin">
        <color rgb="FFDDE2EE"/>
      </top>
      <bottom style="thin">
        <color rgb="FFDDE2EE"/>
      </bottom>
      <diagonal/>
    </border>
    <border diagonalUp="false" diagonalDown="false">
      <left style="thin">
        <color rgb="FFD8F3EE"/>
      </left>
      <right style="thin">
        <color rgb="FFD8F3EE"/>
      </right>
      <top style="thin">
        <color rgb="FFD8F3EE"/>
      </top>
      <bottom style="thin">
        <color rgb="FFD8F3EE"/>
      </bottom>
      <diagonal/>
    </border>
    <border diagonalUp="false" diagonalDown="false">
      <left style="thin">
        <color rgb="FFDDE2EE"/>
      </left>
      <right style="thin">
        <color rgb="FFDDE2EE"/>
      </right>
      <top style="medium">
        <color rgb="FF3B6FD8"/>
      </top>
      <bottom/>
      <diagonal/>
    </border>
    <border diagonalUp="false" diagonalDown="false">
      <left style="thin">
        <color rgb="FFDDE2EE"/>
      </left>
      <right style="thin">
        <color rgb="FFDDE2EE"/>
      </right>
      <top style="medium">
        <color rgb="FFF5A524"/>
      </top>
      <bottom/>
      <diagonal/>
    </border>
    <border diagonalUp="false" diagonalDown="false">
      <left style="thin">
        <color rgb="FFDDE2EE"/>
      </left>
      <right style="thin">
        <color rgb="FFDDE2EE"/>
      </right>
      <top style="medium">
        <color rgb="FF0F9D8A"/>
      </top>
      <bottom/>
      <diagonal/>
    </border>
    <border diagonalUp="false" diagonalDown="false">
      <left style="thin">
        <color rgb="FFDDE2EE"/>
      </left>
      <right style="thin">
        <color rgb="FFDDE2EE"/>
      </right>
      <top style="medium">
        <color rgb="FF5B5BD6"/>
      </top>
      <bottom/>
      <diagonal/>
    </border>
    <border diagonalUp="false" diagonalDown="false">
      <left style="thin">
        <color rgb="FFDDE2EE"/>
      </left>
      <right style="thin">
        <color rgb="FFDDE2EE"/>
      </right>
      <top style="medium">
        <color rgb="FFD6455D"/>
      </top>
      <bottom/>
      <diagonal/>
    </border>
    <border diagonalUp="false" diagonalDown="false">
      <left style="thin">
        <color rgb="FFDDE2EE"/>
      </left>
      <right style="thin">
        <color rgb="FFDDE2EE"/>
      </right>
      <top/>
      <bottom style="thin">
        <color rgb="FFDDE2EE"/>
      </bottom>
      <diagonal/>
    </border>
    <border diagonalUp="false" diagonalDown="false">
      <left style="thin">
        <color rgb="FFDDE2EE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 style="thin">
        <color rgb="FFDDE2EE"/>
      </left>
      <right/>
      <top/>
      <bottom style="thin">
        <color rgb="FFEDF0F6"/>
      </bottom>
      <diagonal/>
    </border>
    <border diagonalUp="false" diagonalDown="false">
      <left/>
      <right/>
      <top/>
      <bottom style="thin">
        <color rgb="FFEDF0F6"/>
      </bottom>
      <diagonal/>
    </border>
    <border diagonalUp="false" diagonalDown="false">
      <left/>
      <right style="thin">
        <color rgb="FFDDE2EE"/>
      </right>
      <top/>
      <bottom style="thin">
        <color rgb="FFEDF0F6"/>
      </bottom>
      <diagonal/>
    </border>
    <border diagonalUp="false" diagonalDown="false">
      <left style="medium">
        <color rgb="FFF3F5FA"/>
      </left>
      <right style="medium">
        <color rgb="FFF3F5FA"/>
      </right>
      <top style="medium">
        <color rgb="FFF3F5FA"/>
      </top>
      <bottom style="medium">
        <color rgb="FFF3F5FA"/>
      </bottom>
      <diagonal/>
    </border>
    <border diagonalUp="false" diagonalDown="false">
      <left style="thin">
        <color rgb="FFDDE2EE"/>
      </left>
      <right/>
      <top style="thin">
        <color rgb="FFDDE2EE"/>
      </top>
      <bottom/>
      <diagonal/>
    </border>
    <border diagonalUp="false" diagonalDown="false">
      <left/>
      <right/>
      <top style="thin">
        <color rgb="FFDDE2EE"/>
      </top>
      <bottom/>
      <diagonal/>
    </border>
    <border diagonalUp="false" diagonalDown="false">
      <left/>
      <right style="thin">
        <color rgb="FFDDE2EE"/>
      </right>
      <top style="thin">
        <color rgb="FFDDE2EE"/>
      </top>
      <bottom/>
      <diagonal/>
    </border>
    <border diagonalUp="false" diagonalDown="false">
      <left style="thin">
        <color rgb="FFDDE2EE"/>
      </left>
      <right style="thin">
        <color rgb="FFDDE2EE"/>
      </right>
      <top style="medium">
        <color rgb="FF14213D"/>
      </top>
      <bottom/>
      <diagonal/>
    </border>
    <border diagonalUp="false" diagonalDown="false">
      <left style="thin">
        <color rgb="FFF0D58A"/>
      </left>
      <right style="thin">
        <color rgb="FFDDE2EE"/>
      </right>
      <top style="thin">
        <color rgb="FFF0D58A"/>
      </top>
      <bottom style="thin">
        <color rgb="FFF0D58A"/>
      </bottom>
      <diagonal/>
    </border>
    <border diagonalUp="false" diagonalDown="false">
      <left style="thin">
        <color rgb="FFDDE2EE"/>
      </left>
      <right style="thin">
        <color rgb="FFDDE2EE"/>
      </right>
      <top style="thin">
        <color rgb="FFF0D58A"/>
      </top>
      <bottom style="thin">
        <color rgb="FFF0D58A"/>
      </bottom>
      <diagonal/>
    </border>
    <border diagonalUp="false" diagonalDown="false">
      <left style="thin">
        <color rgb="FFDDE2EE"/>
      </left>
      <right style="thin">
        <color rgb="FFDDE2EE"/>
      </right>
      <top style="thin">
        <color rgb="FFF0D58A"/>
      </top>
      <bottom style="thin">
        <color rgb="FFDDE2EE"/>
      </bottom>
      <diagonal/>
    </border>
    <border diagonalUp="false" diagonalDown="false">
      <left style="thin">
        <color rgb="FFDDE2EE"/>
      </left>
      <right/>
      <top style="thin">
        <color rgb="FFDDE2EE"/>
      </top>
      <bottom style="thin">
        <color rgb="FFDDE2EE"/>
      </bottom>
      <diagonal/>
    </border>
    <border diagonalUp="false" diagonalDown="false">
      <left/>
      <right/>
      <top style="thin">
        <color rgb="FFDDE2EE"/>
      </top>
      <bottom style="thin">
        <color rgb="FFDDE2EE"/>
      </bottom>
      <diagonal/>
    </border>
    <border diagonalUp="false" diagonalDown="false">
      <left/>
      <right style="thin">
        <color rgb="FFDDE2EE"/>
      </right>
      <top style="thin">
        <color rgb="FFDDE2EE"/>
      </top>
      <bottom style="thin">
        <color rgb="FFDDE2EE"/>
      </bottom>
      <diagonal/>
    </border>
    <border diagonalUp="false" diagonalDown="false">
      <left style="thin">
        <color rgb="FFB8C0D4"/>
      </left>
      <right style="thin">
        <color rgb="FFDDE2EE"/>
      </right>
      <top style="thin">
        <color rgb="FFB8C0D4"/>
      </top>
      <bottom style="thin">
        <color rgb="FFDDE2EE"/>
      </bottom>
      <diagonal/>
    </border>
    <border diagonalUp="false" diagonalDown="false">
      <left style="thin">
        <color rgb="FFDDE2EE"/>
      </left>
      <right style="thin">
        <color rgb="FFDDE2EE"/>
      </right>
      <top style="thin">
        <color rgb="FFB8C0D4"/>
      </top>
      <bottom style="thin">
        <color rgb="FFDDE2EE"/>
      </bottom>
      <diagonal/>
    </border>
    <border diagonalUp="false" diagonalDown="false">
      <left style="thin">
        <color rgb="FFDDE2EE"/>
      </left>
      <right style="thin">
        <color rgb="FFB8C0D4"/>
      </right>
      <top style="thin">
        <color rgb="FFB8C0D4"/>
      </top>
      <bottom style="thin">
        <color rgb="FFDDE2EE"/>
      </bottom>
      <diagonal/>
    </border>
    <border diagonalUp="false" diagonalDown="false">
      <left style="thin">
        <color rgb="FFB8C0D4"/>
      </left>
      <right style="thin">
        <color rgb="FFDDE2EE"/>
      </right>
      <top style="thin">
        <color rgb="FFDDE2EE"/>
      </top>
      <bottom style="thin">
        <color rgb="FFDDE2EE"/>
      </bottom>
      <diagonal/>
    </border>
    <border diagonalUp="false" diagonalDown="false">
      <left style="thin">
        <color rgb="FFDDE2EE"/>
      </left>
      <right style="thin">
        <color rgb="FFB8C0D4"/>
      </right>
      <top style="thin">
        <color rgb="FFDDE2EE"/>
      </top>
      <bottom style="thin">
        <color rgb="FFDDE2EE"/>
      </bottom>
      <diagonal/>
    </border>
    <border diagonalUp="false" diagonalDown="false">
      <left style="thin">
        <color rgb="FFB8C0D4"/>
      </left>
      <right style="thin">
        <color rgb="FFDDE2EE"/>
      </right>
      <top style="thin">
        <color rgb="FFDDE2EE"/>
      </top>
      <bottom style="thin">
        <color rgb="FFB8C0D4"/>
      </bottom>
      <diagonal/>
    </border>
    <border diagonalUp="false" diagonalDown="false">
      <left style="thin">
        <color rgb="FFDDE2EE"/>
      </left>
      <right style="thin">
        <color rgb="FFDDE2EE"/>
      </right>
      <top style="thin">
        <color rgb="FFDDE2EE"/>
      </top>
      <bottom style="thin">
        <color rgb="FFB8C0D4"/>
      </bottom>
      <diagonal/>
    </border>
    <border diagonalUp="false" diagonalDown="false">
      <left style="thin">
        <color rgb="FFDDE2EE"/>
      </left>
      <right style="thin">
        <color rgb="FFB8C0D4"/>
      </right>
      <top style="thin">
        <color rgb="FFDDE2EE"/>
      </top>
      <bottom style="thin">
        <color rgb="FFB8C0D4"/>
      </bottom>
      <diagonal/>
    </border>
    <border diagonalUp="false" diagonalDown="false">
      <left style="thin">
        <color rgb="FFDDE2EE"/>
      </left>
      <right style="thin">
        <color rgb="FFF5A524"/>
      </right>
      <top style="thin">
        <color rgb="FFF5A524"/>
      </top>
      <bottom style="thin">
        <color rgb="FFF5A524"/>
      </bottom>
      <diagonal/>
    </border>
    <border diagonalUp="false" diagonalDown="false">
      <left style="thin">
        <color rgb="FFDDE2EE"/>
      </left>
      <right style="thin">
        <color rgb="FF3B6FD8"/>
      </right>
      <top style="thin">
        <color rgb="FF3B6FD8"/>
      </top>
      <bottom style="thin">
        <color rgb="FF3B6FD8"/>
      </bottom>
      <diagonal/>
    </border>
    <border diagonalUp="false" diagonalDown="false">
      <left style="thin">
        <color rgb="FFDDE2EE"/>
      </left>
      <right style="thin">
        <color rgb="FF5B5BD6"/>
      </right>
      <top style="thin">
        <color rgb="FF5B5BD6"/>
      </top>
      <bottom style="thin">
        <color rgb="FF5B5BD6"/>
      </bottom>
      <diagonal/>
    </border>
    <border diagonalUp="false" diagonalDown="false">
      <left style="thin">
        <color rgb="FFDDE2EE"/>
      </left>
      <right style="thin">
        <color rgb="FFD6455D"/>
      </right>
      <top style="thin">
        <color rgb="FFD6455D"/>
      </top>
      <bottom style="thin">
        <color rgb="FFD6455D"/>
      </bottom>
      <diagonal/>
    </border>
    <border diagonalUp="false" diagonalDown="false">
      <left style="thin">
        <color rgb="FFDDE2EE"/>
      </left>
      <right style="thin">
        <color rgb="FF0F9D8A"/>
      </right>
      <top style="thin">
        <color rgb="FF0F9D8A"/>
      </top>
      <bottom style="thin">
        <color rgb="FFDDE2EE"/>
      </bottom>
      <diagonal/>
    </border>
    <border diagonalUp="false" diagonalDown="false">
      <left/>
      <right/>
      <top style="medium">
        <color rgb="FFFFFFFF"/>
      </top>
      <bottom style="medium">
        <color rgb="FFFFFFFF"/>
      </bottom>
      <diagonal/>
    </border>
    <border diagonalUp="false" diagonalDown="false">
      <left style="thin">
        <color rgb="FFDDE2EE"/>
      </left>
      <right style="thin">
        <color rgb="FF8A5CD6"/>
      </right>
      <top style="thin">
        <color rgb="FF8A5CD6"/>
      </top>
      <bottom style="thin">
        <color rgb="FF8A5C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1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1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2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1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5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14" fillId="5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8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8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5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bottom" textRotation="0" wrapText="false" indent="1" shrinkToFit="true"/>
      <protection locked="true" hidden="false"/>
    </xf>
    <xf numFmtId="164" fontId="3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5" borderId="0" xfId="0" applyFont="true" applyBorder="true" applyAlignment="true" applyProtection="false">
      <alignment horizontal="left" vertical="top" textRotation="0" wrapText="false" indent="1" shrinkToFit="true"/>
      <protection locked="true" hidden="false"/>
    </xf>
    <xf numFmtId="164" fontId="0" fillId="14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5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15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1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5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5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6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2" borderId="1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8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9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11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1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1" fillId="19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3" borderId="2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1" fillId="13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9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3" borderId="2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5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2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5" borderId="2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3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9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5" borderId="2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9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5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2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40" fillId="5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41" fillId="5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42" fillId="5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3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2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3" borderId="2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5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33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7" borderId="2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5" borderId="1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4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3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2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4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5" fillId="7" borderId="2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7" borderId="2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9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9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4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9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9" fillId="7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7" fillId="7" borderId="29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31" fillId="13" borderId="3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3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3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4" fillId="5" borderId="3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4" fillId="5" borderId="3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4" fillId="5" borderId="3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5" borderId="3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5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5" borderId="3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5" borderId="3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5" borderId="3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5" borderId="4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4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0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4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4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41" fillId="5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3" borderId="2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9" fillId="5" borderId="2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33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5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9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4" fontId="3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0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5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5" borderId="2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3" fillId="5" borderId="2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3" fillId="5" borderId="2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5" fillId="8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6" fillId="9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8" fillId="12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7" fillId="11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6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1" fillId="20" borderId="4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2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5" borderId="17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33" fillId="5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5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3" fillId="5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3" fillId="5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0" fontId="39" fillId="7" borderId="28" xfId="0" applyNumberFormat="true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1" borderId="4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ont>
        <b val="1"/>
        <color rgb="FFA61E3A"/>
      </font>
      <fill>
        <patternFill>
          <bgColor rgb="FFFBE4E8"/>
        </patternFill>
      </fill>
    </dxf>
    <dxf>
      <font>
        <b val="1"/>
        <color rgb="FF6B4300"/>
      </font>
      <fill>
        <patternFill>
          <bgColor rgb="FFFFF0CC"/>
        </patternFill>
      </fill>
    </dxf>
    <dxf>
      <font>
        <b val="1"/>
        <color rgb="FF3A4560"/>
      </font>
      <fill>
        <patternFill>
          <bgColor rgb="FFE8EBF2"/>
        </patternFill>
      </fill>
    </dxf>
    <dxf>
      <fill>
        <patternFill patternType="solid">
          <fgColor rgb="FFDCE3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B5672"/>
          <bgColor rgb="FF000000"/>
        </patternFill>
      </fill>
    </dxf>
    <dxf>
      <fill>
        <patternFill patternType="solid">
          <fgColor rgb="FF5B6682"/>
          <bgColor rgb="FF000000"/>
        </patternFill>
      </fill>
    </dxf>
    <dxf>
      <fill>
        <patternFill patternType="solid">
          <fgColor rgb="FFEEF1F8"/>
          <bgColor rgb="FF000000"/>
        </patternFill>
      </fill>
    </dxf>
    <dxf>
      <fill>
        <patternFill patternType="solid">
          <fgColor rgb="FF1B2540"/>
          <bgColor rgb="FF000000"/>
        </patternFill>
      </fill>
    </dxf>
    <dxf>
      <fill>
        <patternFill patternType="solid">
          <fgColor rgb="FF3A4560"/>
          <bgColor rgb="FF000000"/>
        </patternFill>
      </fill>
    </dxf>
    <dxf>
      <font>
        <b val="1"/>
        <color rgb="FF1F4FB5"/>
      </font>
      <fill>
        <patternFill>
          <bgColor rgb="FFE3EBFB"/>
        </patternFill>
      </fill>
    </dxf>
    <dxf>
      <font>
        <b val="1"/>
        <color rgb="FF0B6B5D"/>
      </font>
      <fill>
        <patternFill>
          <bgColor rgb="FFD8F3EE"/>
        </patternFill>
      </fill>
    </dxf>
    <dxf>
      <font>
        <b val="1"/>
        <color rgb="FF4A3C80"/>
      </font>
      <fill>
        <patternFill>
          <bgColor rgb="FFEDE9F7"/>
        </patternFill>
      </fill>
    </dxf>
    <dxf>
      <font>
        <b val="1"/>
        <color rgb="FFFFFFFF"/>
      </font>
      <fill>
        <patternFill>
          <bgColor rgb="FF0B7F70"/>
        </patternFill>
      </fill>
    </dxf>
    <dxf>
      <font>
        <color rgb="FF0B7F70"/>
      </font>
    </dxf>
    <dxf>
      <font>
        <color rgb="FFD6455D"/>
      </font>
    </dxf>
    <dxf>
      <font>
        <b val="1"/>
        <color rgb="FFFFFFFF"/>
      </font>
      <fill>
        <patternFill>
          <bgColor rgb="FF14213D"/>
        </patternFill>
      </fill>
    </dxf>
    <dxf>
      <font>
        <b val="1"/>
        <color rgb="FF33339A"/>
      </font>
      <fill>
        <patternFill>
          <bgColor rgb="FFE7E8FB"/>
        </patternFill>
      </fill>
    </dxf>
    <dxf>
      <font>
        <color rgb="FF8A93AB"/>
      </font>
      <fill>
        <patternFill>
          <bgColor rgb="FFF1F3F9"/>
        </patternFill>
      </fill>
    </dxf>
    <dxf>
      <fill>
        <patternFill patternType="solid">
          <fgColor rgb="FF1F4FB5"/>
          <bgColor rgb="FF000000"/>
        </patternFill>
      </fill>
    </dxf>
    <dxf>
      <fill>
        <patternFill patternType="solid">
          <fgColor rgb="FFC77F00"/>
          <bgColor rgb="FF000000"/>
        </patternFill>
      </fill>
    </dxf>
    <dxf>
      <font>
        <b val="1"/>
        <color rgb="FF6A3DB8"/>
      </font>
      <fill>
        <patternFill>
          <bgColor rgb="FFF1E6F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DF0F6"/>
      <rgbColor rgb="FFFF00FF"/>
      <rgbColor rgb="FFEEF1F8"/>
      <rgbColor rgb="FF800000"/>
      <rgbColor rgb="FF008000"/>
      <rgbColor rgb="FF000080"/>
      <rgbColor rgb="FF4B5672"/>
      <rgbColor rgb="FF5B5BD6"/>
      <rgbColor rgb="FF0B7F70"/>
      <rgbColor rgb="FFB8C0D4"/>
      <rgbColor rgb="FF878787"/>
      <rgbColor rgb="FFA9B1C6"/>
      <rgbColor rgb="FFA61E3A"/>
      <rgbColor rgb="FFFFF8E1"/>
      <rgbColor rgb="FFD8F3EE"/>
      <rgbColor rgb="FF4A3C80"/>
      <rgbColor rgb="FF7C6BC4"/>
      <rgbColor rgb="FF1F4FB5"/>
      <rgbColor rgb="FFC9D2E8"/>
      <rgbColor rgb="FF000080"/>
      <rgbColor rgb="FFFF00FF"/>
      <rgbColor rgb="FFF1F3F9"/>
      <rgbColor rgb="FFEDE9F7"/>
      <rgbColor rgb="FF800080"/>
      <rgbColor rgb="FF800000"/>
      <rgbColor rgb="FF0B6B5D"/>
      <rgbColor rgb="FF0000FF"/>
      <rgbColor rgb="FFF3F5FA"/>
      <rgbColor rgb="FFE3EBFB"/>
      <rgbColor rgb="FFE8EBF2"/>
      <rgbColor rgb="FFFFF0CC"/>
      <rgbColor rgb="FF7FE0D1"/>
      <rgbColor rgb="FFFBE4E8"/>
      <rgbColor rgb="FFDDE2EE"/>
      <rgbColor rgb="FFF0D58A"/>
      <rgbColor rgb="FF3B6FD8"/>
      <rgbColor rgb="FF4F81BD"/>
      <rgbColor rgb="FFE7E8FB"/>
      <rgbColor rgb="FFDCE3F2"/>
      <rgbColor rgb="FFF5A524"/>
      <rgbColor rgb="FFC77F00"/>
      <rgbColor rgb="FF5B6682"/>
      <rgbColor rgb="FF8A93AB"/>
      <rgbColor rgb="FF14213D"/>
      <rgbColor rgb="FF0F9D8A"/>
      <rgbColor rgb="FF3B4A70"/>
      <rgbColor rgb="FF3A4560"/>
      <rgbColor rgb="FF6B4300"/>
      <rgbColor rgb="FFD6455D"/>
      <rgbColor rgb="FF33339A"/>
      <rgbColor rgb="FF1B25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3b6fd8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1"/>
            <c:spPr>
              <a:solidFill>
                <a:srgbClr val="f5a524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2"/>
            <c:spPr>
              <a:solidFill>
                <a:srgbClr val="0f9d8a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3"/>
            <c:spPr>
              <a:solidFill>
                <a:srgbClr val="d6455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4"/>
            <c:spPr>
              <a:solidFill>
                <a:srgbClr val="7c6bc4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5"/>
            <c:spPr>
              <a:solidFill>
                <a:srgbClr val="a9b1c6"/>
              </a:solidFill>
              <a:ln w="19080">
                <a:solidFill>
                  <a:srgbClr val="ffffff"/>
                </a:solidFill>
                <a:round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Dashboard!$C$24:$C$29</c:f>
              <c:strCache>
                <c:ptCount val="6"/>
                <c:pt idx="0">
                  <c:v>Applied</c:v>
                </c:pt>
                <c:pt idx="1">
                  <c:v>Interviewing</c:v>
                </c:pt>
                <c:pt idx="2">
                  <c:v>Offer</c:v>
                </c:pt>
                <c:pt idx="3">
                  <c:v>Rejected</c:v>
                </c:pt>
                <c:pt idx="4">
                  <c:v>Withdrawn</c:v>
                </c:pt>
                <c:pt idx="5">
                  <c:v>Wishlist</c:v>
                </c:pt>
              </c:strCache>
            </c:strRef>
          </c:cat>
          <c:val>
            <c:numRef>
              <c:f>Dashboard!$K$24:$K$29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plotVisOnly val="1"/>
    <c:dispBlanksAs val="gap"/>
  </c:chart>
  <c:spPr>
    <a:noFill/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Dashboard!$W$25</c:f>
              <c:strCache>
                <c:ptCount val="1"/>
                <c:pt idx="0">
                  <c:v>APPLIED</c:v>
                </c:pt>
              </c:strCache>
            </c:strRef>
          </c:tx>
          <c:spPr>
            <a:solidFill>
              <a:srgbClr val="0f9d8a"/>
            </a:solidFill>
            <a:ln w="0">
              <a:solidFill>
                <a:srgbClr val="0f9d8a"/>
              </a:solidFill>
            </a:ln>
          </c:spPr>
          <c:invertIfNegative val="0"/>
          <c:dLbls>
            <c:numFmt formatCode="0;;;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Dashboard!$O$26:$O$31</c:f>
              <c:strCache>
                <c:ptCount val="6"/>
                <c:pt idx="0">
                  <c:v>LinkedIn</c:v>
                </c:pt>
                <c:pt idx="1">
                  <c:v>Indeed</c:v>
                </c:pt>
                <c:pt idx="2">
                  <c:v>Company site</c:v>
                </c:pt>
                <c:pt idx="3">
                  <c:v>Referral</c:v>
                </c:pt>
                <c:pt idx="4">
                  <c:v>Recruiter</c:v>
                </c:pt>
                <c:pt idx="5">
                  <c:v>Other</c:v>
                </c:pt>
              </c:strCache>
            </c:strRef>
          </c:cat>
          <c:val>
            <c:numRef>
              <c:f>Dashboard!$W$26:$W$31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Dashboard!$Y$25</c:f>
              <c:strCache>
                <c:ptCount val="1"/>
                <c:pt idx="0">
                  <c:v>OFFERS</c:v>
                </c:pt>
              </c:strCache>
            </c:strRef>
          </c:tx>
          <c:spPr>
            <a:solidFill>
              <a:srgbClr val="e8a33d"/>
            </a:solidFill>
            <a:ln w="0">
              <a:solidFill>
                <a:srgbClr val="e8a33d"/>
              </a:solidFill>
            </a:ln>
          </c:spPr>
          <c:invertIfNegative val="0"/>
          <c:dLbls>
            <c:numFmt formatCode="0;;;" sourceLinked="0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Dashboard!$O$26:$O$31</c:f>
              <c:strCache>
                <c:ptCount val="6"/>
                <c:pt idx="0">
                  <c:v>LinkedIn</c:v>
                </c:pt>
                <c:pt idx="1">
                  <c:v>Indeed</c:v>
                </c:pt>
                <c:pt idx="2">
                  <c:v>Company site</c:v>
                </c:pt>
                <c:pt idx="3">
                  <c:v>Referral</c:v>
                </c:pt>
                <c:pt idx="4">
                  <c:v>Recruiter</c:v>
                </c:pt>
                <c:pt idx="5">
                  <c:v>Other</c:v>
                </c:pt>
              </c:strCache>
            </c:strRef>
          </c:cat>
          <c:val>
            <c:numRef>
              <c:f>Dashboard!$Y$26:$Y$31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overlap val="0"/>
        <c:axId val="71138470"/>
        <c:axId val="19250062"/>
      </c:barChart>
      <c:catAx>
        <c:axId val="7113847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250062"/>
        <c:crosses val="autoZero"/>
        <c:auto val="1"/>
        <c:lblAlgn val="ctr"/>
        <c:lblOffset val="100"/>
        <c:noMultiLvlLbl val="0"/>
      </c:catAx>
      <c:valAx>
        <c:axId val="19250062"/>
        <c:scaling>
          <c:orientation val="minMax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138470"/>
        <c:crossBetween val="between"/>
      </c:valAx>
      <c:spPr>
        <a:noFill/>
        <a:ln w="0">
          <a:noFill/>
        </a:ln>
      </c:spPr>
    </c:plotArea>
    <c:legend>
      <c:legendPos val="t"/>
      <c:overlay val="0"/>
      <c:txPr>
        <a:bodyPr/>
        <a:lstStyle/>
        <a:p>
          <a:pPr>
            <a:defRPr sz="900">
              <a:latin typeface="Calibri"/>
            </a:defRPr>
          </a:pPr>
          <a:endParaRPr lang="en-US"/>
        </a:p>
      </c:txPr>
    </c:legend>
    <c:plotVisOnly val="1"/>
    <c:dispBlanksAs val="gap"/>
  </c:chart>
  <c:spPr>
    <a:noFill/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12</xdr:row>
      <xdr:rowOff>0</xdr:rowOff>
    </xdr:from>
    <xdr:to>
      <xdr:col>14</xdr:col>
      <xdr:colOff>120960</xdr:colOff>
      <xdr:row>20</xdr:row>
      <xdr:rowOff>195480</xdr:rowOff>
    </xdr:to>
    <xdr:graphicFrame>
      <xdr:nvGraphicFramePr>
        <xdr:cNvPr id="0" name="Chart 1"/>
        <xdr:cNvGraphicFramePr/>
      </xdr:nvGraphicFramePr>
      <xdr:xfrm>
        <a:off x="437040" y="2943360"/>
        <a:ext cx="3671640" cy="187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12</xdr:row>
      <xdr:rowOff>0</xdr:rowOff>
    </xdr:from>
    <xdr:to>
      <xdr:col>27</xdr:col>
      <xdr:colOff>184680</xdr:colOff>
      <xdr:row>21</xdr:row>
      <xdr:rowOff>129960</xdr:rowOff>
    </xdr:to>
    <xdr:graphicFrame>
      <xdr:nvGraphicFramePr>
        <xdr:cNvPr id="1" name="Chart 2"/>
        <xdr:cNvGraphicFramePr/>
      </xdr:nvGraphicFramePr>
      <xdr:xfrm>
        <a:off x="3987720" y="2943360"/>
        <a:ext cx="4031640" cy="201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Job-Application-Tracker-Blank.xlsx" TargetMode="External"/><Relationship Id="rId2" Type="http://schemas.openxmlformats.org/officeDocument/2006/relationships/hyperlink" Target="Job-Application-Tracker-Blank.xlsx" TargetMode="External"/><Relationship Id="rId3" Type="http://schemas.openxmlformats.org/officeDocument/2006/relationships/hyperlink" Target="Job-Application-Tracker-Blank.xlsx" TargetMode="External"/><Relationship Id="rId4" Type="http://schemas.openxmlformats.org/officeDocument/2006/relationships/hyperlink" Target="Job-Application-Tracker-Blank.xlsx" TargetMode="External"/><Relationship Id="rId5" Type="http://schemas.openxmlformats.org/officeDocument/2006/relationships/hyperlink" Target="Job-Application-Tracker-Blank.xlsx" TargetMode="External"/><Relationship Id="rId6" Type="http://schemas.openxmlformats.org/officeDocument/2006/relationships/hyperlink" Target="Job-Application-Tracker-Blank.xlsx" TargetMode="External"/><Relationship Id="rId7" Type="http://schemas.openxmlformats.org/officeDocument/2006/relationships/hyperlink" Target="Job-Application-Tracker-Blank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213D"/>
    <pageSetUpPr fitToPage="true"/>
  </sheetPr>
  <dimension ref="A1:K36"/>
  <sheetViews>
    <sheetView showFormulas="false" showGridLines="false" showRowColHeaders="fals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17" activeCellId="0" sqref="D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30"/>
    <col collapsed="false" customWidth="true" hidden="false" outlineLevel="0" max="4" min="4" style="1" width="34"/>
    <col collapsed="false" customWidth="true" hidden="false" outlineLevel="0" max="5" min="5" style="1" width="3"/>
    <col collapsed="false" customWidth="true" hidden="false" outlineLevel="0" max="6" min="6" style="1" width="22"/>
    <col collapsed="false" customWidth="true" hidden="false" outlineLevel="0" max="7" min="7" style="1" width="2"/>
    <col collapsed="false" customWidth="true" hidden="false" outlineLevel="0" max="8" min="8" style="1" width="22"/>
    <col collapsed="false" customWidth="true" hidden="false" outlineLevel="0" max="9" min="9" style="1" width="2"/>
    <col collapsed="false" customWidth="true" hidden="false" outlineLevel="0" max="10" min="10" style="1" width="22"/>
    <col collapsed="false" customWidth="true" hidden="false" outlineLevel="0" max="11" min="11" style="1" width="2"/>
    <col collapsed="false" customWidth="true" hidden="false" outlineLevel="0" max="70" min="12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</row>
    <row r="2" customFormat="false" ht="33.75" hidden="false" customHeight="true" outlineLevel="0" collapsed="false">
      <c r="A2" s="2"/>
      <c r="B2" s="4" t="s">
        <v>1</v>
      </c>
      <c r="C2" s="2"/>
      <c r="D2" s="2"/>
      <c r="E2" s="2"/>
      <c r="F2" s="5" t="s">
        <v>2</v>
      </c>
      <c r="G2" s="5"/>
      <c r="H2" s="5"/>
      <c r="I2" s="2"/>
      <c r="J2" s="6" t="str">
        <f aca="true">TEXT(TODAY(),"ddd")&amp;" · "&amp;TEXT(TODAY(),"dd mmm yyyy")</f>
        <v>Tue · 06 Oct 2026</v>
      </c>
      <c r="K2" s="2"/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" hidden="false" customHeight="true" outlineLevel="0" collapsed="false"/>
    <row r="5" customFormat="false" ht="25.5" hidden="false" customHeight="true" outlineLevel="0" collapsed="false">
      <c r="B5" s="8" t="s">
        <v>3</v>
      </c>
      <c r="C5" s="8"/>
      <c r="D5" s="8"/>
      <c r="F5" s="8" t="s">
        <v>4</v>
      </c>
      <c r="G5" s="8"/>
      <c r="H5" s="8"/>
      <c r="I5" s="8"/>
      <c r="J5" s="8"/>
    </row>
    <row r="6" customFormat="false" ht="21.75" hidden="false" customHeight="true" outlineLevel="0" collapsed="false">
      <c r="B6" s="9" t="n">
        <v>1</v>
      </c>
      <c r="C6" s="10" t="s">
        <v>5</v>
      </c>
      <c r="D6" s="10"/>
      <c r="F6" s="11" t="s">
        <v>6</v>
      </c>
      <c r="G6" s="11"/>
      <c r="H6" s="11"/>
      <c r="I6" s="11"/>
      <c r="J6" s="11"/>
    </row>
    <row r="7" customFormat="false" ht="21.75" hidden="false" customHeight="true" outlineLevel="0" collapsed="false">
      <c r="B7" s="12"/>
      <c r="C7" s="13" t="s">
        <v>7</v>
      </c>
      <c r="D7" s="13"/>
      <c r="F7" s="12"/>
      <c r="G7" s="14"/>
      <c r="H7" s="14"/>
      <c r="I7" s="14"/>
      <c r="J7" s="15"/>
    </row>
    <row r="8" customFormat="false" ht="21.75" hidden="false" customHeight="true" outlineLevel="0" collapsed="false">
      <c r="B8" s="9" t="n">
        <v>2</v>
      </c>
      <c r="C8" s="10" t="s">
        <v>8</v>
      </c>
      <c r="D8" s="10"/>
      <c r="F8" s="16" t="s">
        <v>9</v>
      </c>
      <c r="G8" s="14"/>
      <c r="H8" s="17" t="s">
        <v>10</v>
      </c>
      <c r="I8" s="14"/>
      <c r="J8" s="18" t="s">
        <v>11</v>
      </c>
    </row>
    <row r="9" customFormat="false" ht="21.75" hidden="false" customHeight="true" outlineLevel="0" collapsed="false">
      <c r="B9" s="12"/>
      <c r="C9" s="13" t="s">
        <v>12</v>
      </c>
      <c r="D9" s="13"/>
      <c r="F9" s="19" t="s">
        <v>13</v>
      </c>
      <c r="G9" s="14"/>
      <c r="H9" s="20" t="s">
        <v>14</v>
      </c>
      <c r="I9" s="14"/>
      <c r="J9" s="20" t="s">
        <v>15</v>
      </c>
    </row>
    <row r="10" customFormat="false" ht="21.75" hidden="false" customHeight="true" outlineLevel="0" collapsed="false">
      <c r="B10" s="9" t="n">
        <v>3</v>
      </c>
      <c r="C10" s="10" t="s">
        <v>16</v>
      </c>
      <c r="D10" s="10"/>
      <c r="F10" s="21" t="s">
        <v>17</v>
      </c>
      <c r="G10" s="14"/>
      <c r="H10" s="20" t="s">
        <v>18</v>
      </c>
      <c r="I10" s="14"/>
      <c r="J10" s="20" t="s">
        <v>19</v>
      </c>
    </row>
    <row r="11" customFormat="false" ht="21.75" hidden="false" customHeight="true" outlineLevel="0" collapsed="false">
      <c r="B11" s="12"/>
      <c r="C11" s="13" t="s">
        <v>20</v>
      </c>
      <c r="D11" s="13"/>
      <c r="F11" s="22" t="s">
        <v>21</v>
      </c>
      <c r="G11" s="14"/>
      <c r="H11" s="20" t="s">
        <v>22</v>
      </c>
      <c r="I11" s="14"/>
      <c r="J11" s="20" t="s">
        <v>23</v>
      </c>
    </row>
    <row r="12" customFormat="false" ht="21.75" hidden="false" customHeight="true" outlineLevel="0" collapsed="false">
      <c r="B12" s="9" t="n">
        <v>4</v>
      </c>
      <c r="C12" s="10" t="s">
        <v>24</v>
      </c>
      <c r="D12" s="10"/>
      <c r="F12" s="23" t="s">
        <v>25</v>
      </c>
      <c r="G12" s="14"/>
      <c r="H12" s="20" t="s">
        <v>26</v>
      </c>
      <c r="I12" s="14"/>
      <c r="J12" s="20" t="s">
        <v>27</v>
      </c>
    </row>
    <row r="13" customFormat="false" ht="21.75" hidden="false" customHeight="true" outlineLevel="0" collapsed="false">
      <c r="B13" s="12"/>
      <c r="C13" s="13" t="s">
        <v>28</v>
      </c>
      <c r="D13" s="13"/>
      <c r="F13" s="24" t="s">
        <v>29</v>
      </c>
      <c r="G13" s="14"/>
      <c r="H13" s="20" t="s">
        <v>30</v>
      </c>
      <c r="I13" s="14"/>
      <c r="J13" s="20" t="s">
        <v>31</v>
      </c>
    </row>
    <row r="14" customFormat="false" ht="21.75" hidden="false" customHeight="true" outlineLevel="0" collapsed="false">
      <c r="B14" s="25"/>
      <c r="C14" s="26"/>
      <c r="D14" s="27"/>
      <c r="F14" s="28" t="s">
        <v>32</v>
      </c>
      <c r="G14" s="14"/>
      <c r="H14" s="20" t="s">
        <v>33</v>
      </c>
      <c r="I14" s="14"/>
      <c r="J14" s="20" t="s">
        <v>33</v>
      </c>
    </row>
    <row r="15" customFormat="false" ht="9.75" hidden="false" customHeight="true" outlineLevel="0" collapsed="false">
      <c r="F15" s="25"/>
      <c r="G15" s="26"/>
      <c r="H15" s="26"/>
      <c r="I15" s="26"/>
      <c r="J15" s="27"/>
    </row>
    <row r="16" customFormat="false" ht="25.5" hidden="false" customHeight="true" outlineLevel="0" collapsed="false">
      <c r="B16" s="8" t="s">
        <v>34</v>
      </c>
      <c r="C16" s="8"/>
      <c r="D16" s="8"/>
      <c r="F16" s="8" t="s">
        <v>35</v>
      </c>
      <c r="G16" s="8"/>
      <c r="H16" s="8"/>
      <c r="I16" s="8"/>
      <c r="J16" s="8"/>
    </row>
    <row r="17" customFormat="false" ht="24" hidden="false" customHeight="true" outlineLevel="0" collapsed="false">
      <c r="B17" s="12"/>
      <c r="C17" s="29" t="s">
        <v>36</v>
      </c>
      <c r="D17" s="20" t="s">
        <v>37</v>
      </c>
      <c r="F17" s="30" t="s">
        <v>38</v>
      </c>
      <c r="G17" s="14"/>
      <c r="H17" s="31" t="s">
        <v>39</v>
      </c>
      <c r="I17" s="31"/>
      <c r="J17" s="31"/>
    </row>
    <row r="18" customFormat="false" ht="24" hidden="false" customHeight="true" outlineLevel="0" collapsed="false">
      <c r="B18" s="12"/>
      <c r="C18" s="29" t="s">
        <v>40</v>
      </c>
      <c r="D18" s="20" t="s">
        <v>41</v>
      </c>
      <c r="F18" s="32" t="s">
        <v>42</v>
      </c>
      <c r="G18" s="14"/>
      <c r="H18" s="31" t="s">
        <v>43</v>
      </c>
      <c r="I18" s="31"/>
      <c r="J18" s="31"/>
    </row>
    <row r="19" customFormat="false" ht="24" hidden="false" customHeight="true" outlineLevel="0" collapsed="false">
      <c r="B19" s="12"/>
      <c r="C19" s="29" t="s">
        <v>44</v>
      </c>
      <c r="D19" s="33"/>
      <c r="F19" s="34" t="s">
        <v>45</v>
      </c>
      <c r="G19" s="14"/>
      <c r="H19" s="31" t="s">
        <v>46</v>
      </c>
      <c r="I19" s="31"/>
      <c r="J19" s="31"/>
    </row>
    <row r="20" customFormat="false" ht="24" hidden="false" customHeight="true" outlineLevel="0" collapsed="false">
      <c r="B20" s="12"/>
      <c r="C20" s="29" t="s">
        <v>47</v>
      </c>
      <c r="D20" s="20" t="s">
        <v>48</v>
      </c>
      <c r="F20" s="12"/>
      <c r="G20" s="14"/>
      <c r="H20" s="14"/>
      <c r="I20" s="14"/>
      <c r="J20" s="15"/>
    </row>
    <row r="21" customFormat="false" ht="24" hidden="false" customHeight="true" outlineLevel="0" collapsed="false">
      <c r="B21" s="12"/>
      <c r="C21" s="29" t="s">
        <v>49</v>
      </c>
      <c r="D21" s="35"/>
      <c r="F21" s="36" t="s">
        <v>50</v>
      </c>
      <c r="G21" s="36"/>
      <c r="H21" s="36"/>
      <c r="I21" s="36"/>
      <c r="J21" s="36"/>
    </row>
    <row r="22" customFormat="false" ht="24" hidden="false" customHeight="true" outlineLevel="0" collapsed="false">
      <c r="B22" s="12"/>
      <c r="C22" s="29" t="s">
        <v>51</v>
      </c>
      <c r="D22" s="37" t="n">
        <f aca="true">TODAY()</f>
        <v>46301</v>
      </c>
      <c r="F22" s="36"/>
      <c r="G22" s="36"/>
      <c r="H22" s="36"/>
      <c r="I22" s="36"/>
      <c r="J22" s="36"/>
    </row>
    <row r="23" customFormat="false" ht="7.5" hidden="false" customHeight="true" outlineLevel="0" collapsed="false">
      <c r="B23" s="25"/>
      <c r="C23" s="26"/>
      <c r="D23" s="27"/>
      <c r="F23" s="25"/>
      <c r="G23" s="26"/>
      <c r="H23" s="26"/>
      <c r="I23" s="26"/>
      <c r="J23" s="27"/>
    </row>
    <row r="25" customFormat="false" ht="25.5" hidden="false" customHeight="true" outlineLevel="0" collapsed="false">
      <c r="B25" s="8" t="s">
        <v>52</v>
      </c>
      <c r="C25" s="8"/>
      <c r="D25" s="8"/>
      <c r="F25" s="8" t="s">
        <v>53</v>
      </c>
      <c r="G25" s="8"/>
      <c r="H25" s="8"/>
      <c r="I25" s="8"/>
      <c r="J25" s="8"/>
    </row>
    <row r="26" customFormat="false" ht="24" hidden="false" customHeight="true" outlineLevel="0" collapsed="false">
      <c r="B26" s="12"/>
      <c r="C26" s="38" t="s">
        <v>54</v>
      </c>
      <c r="D26" s="39" t="s">
        <v>55</v>
      </c>
      <c r="F26" s="40" t="s">
        <v>56</v>
      </c>
      <c r="G26" s="40"/>
      <c r="H26" s="40"/>
      <c r="I26" s="40"/>
      <c r="J26" s="40"/>
    </row>
    <row r="27" customFormat="false" ht="24" hidden="false" customHeight="true" outlineLevel="0" collapsed="false">
      <c r="B27" s="12"/>
      <c r="C27" s="38" t="s">
        <v>57</v>
      </c>
      <c r="D27" s="39" t="s">
        <v>58</v>
      </c>
      <c r="F27" s="40"/>
      <c r="G27" s="40"/>
      <c r="H27" s="40"/>
      <c r="I27" s="40"/>
      <c r="J27" s="40"/>
    </row>
    <row r="28" customFormat="false" ht="24" hidden="false" customHeight="true" outlineLevel="0" collapsed="false">
      <c r="B28" s="12"/>
      <c r="C28" s="38" t="s">
        <v>59</v>
      </c>
      <c r="D28" s="39" t="s">
        <v>60</v>
      </c>
      <c r="F28" s="40" t="s">
        <v>61</v>
      </c>
      <c r="G28" s="40"/>
      <c r="H28" s="40"/>
      <c r="I28" s="40"/>
      <c r="J28" s="40"/>
    </row>
    <row r="29" customFormat="false" ht="24" hidden="false" customHeight="true" outlineLevel="0" collapsed="false">
      <c r="B29" s="12"/>
      <c r="C29" s="38" t="s">
        <v>62</v>
      </c>
      <c r="D29" s="39" t="s">
        <v>63</v>
      </c>
      <c r="F29" s="40"/>
      <c r="G29" s="40"/>
      <c r="H29" s="40"/>
      <c r="I29" s="40"/>
      <c r="J29" s="40"/>
    </row>
    <row r="30" customFormat="false" ht="24" hidden="false" customHeight="true" outlineLevel="0" collapsed="false">
      <c r="B30" s="12"/>
      <c r="C30" s="38" t="s">
        <v>64</v>
      </c>
      <c r="D30" s="39" t="s">
        <v>65</v>
      </c>
      <c r="F30" s="40" t="s">
        <v>66</v>
      </c>
      <c r="G30" s="40"/>
      <c r="H30" s="40"/>
      <c r="I30" s="40"/>
      <c r="J30" s="40"/>
    </row>
    <row r="31" customFormat="false" ht="24" hidden="false" customHeight="true" outlineLevel="0" collapsed="false">
      <c r="B31" s="12"/>
      <c r="C31" s="38" t="s">
        <v>67</v>
      </c>
      <c r="D31" s="39" t="s">
        <v>68</v>
      </c>
      <c r="F31" s="40"/>
      <c r="G31" s="40"/>
      <c r="H31" s="40"/>
      <c r="I31" s="40"/>
      <c r="J31" s="40"/>
    </row>
    <row r="32" customFormat="false" ht="24" hidden="false" customHeight="true" outlineLevel="0" collapsed="false">
      <c r="B32" s="12"/>
      <c r="C32" s="38" t="s">
        <v>69</v>
      </c>
      <c r="D32" s="39" t="s">
        <v>70</v>
      </c>
      <c r="F32" s="40" t="s">
        <v>71</v>
      </c>
      <c r="G32" s="40"/>
      <c r="H32" s="40"/>
      <c r="I32" s="40"/>
      <c r="J32" s="40"/>
    </row>
    <row r="33" customFormat="false" ht="24" hidden="false" customHeight="true" outlineLevel="0" collapsed="false">
      <c r="B33" s="25"/>
      <c r="C33" s="26"/>
      <c r="D33" s="27"/>
      <c r="F33" s="40"/>
      <c r="G33" s="40"/>
      <c r="H33" s="40"/>
      <c r="I33" s="40"/>
      <c r="J33" s="40"/>
    </row>
    <row r="34" customFormat="false" ht="24" hidden="false" customHeight="true" outlineLevel="0" collapsed="false">
      <c r="F34" s="40" t="s">
        <v>72</v>
      </c>
      <c r="G34" s="40"/>
      <c r="H34" s="40"/>
      <c r="I34" s="40"/>
      <c r="J34" s="40"/>
    </row>
    <row r="35" customFormat="false" ht="24" hidden="false" customHeight="true" outlineLevel="0" collapsed="false">
      <c r="F35" s="40"/>
      <c r="G35" s="40"/>
      <c r="H35" s="40"/>
      <c r="I35" s="40"/>
      <c r="J35" s="40"/>
    </row>
    <row r="36" customFormat="false" ht="7.5" hidden="false" customHeight="true" outlineLevel="0" collapsed="false">
      <c r="F36" s="25"/>
      <c r="G36" s="26"/>
      <c r="H36" s="26"/>
      <c r="I36" s="26"/>
      <c r="J36" s="27"/>
    </row>
  </sheetData>
  <mergeCells count="25">
    <mergeCell ref="F2:H2"/>
    <mergeCell ref="B5:D5"/>
    <mergeCell ref="F5:J5"/>
    <mergeCell ref="C6:D6"/>
    <mergeCell ref="F6:J6"/>
    <mergeCell ref="C7:D7"/>
    <mergeCell ref="C8:D8"/>
    <mergeCell ref="C9:D9"/>
    <mergeCell ref="C10:D10"/>
    <mergeCell ref="C11:D11"/>
    <mergeCell ref="C12:D12"/>
    <mergeCell ref="C13:D13"/>
    <mergeCell ref="B16:D16"/>
    <mergeCell ref="F16:J16"/>
    <mergeCell ref="H17:J17"/>
    <mergeCell ref="H18:J18"/>
    <mergeCell ref="H19:J19"/>
    <mergeCell ref="F21:J22"/>
    <mergeCell ref="B25:D25"/>
    <mergeCell ref="F25:J25"/>
    <mergeCell ref="F26:J27"/>
    <mergeCell ref="F28:J29"/>
    <mergeCell ref="F30:J31"/>
    <mergeCell ref="F32:J33"/>
    <mergeCell ref="F34:J35"/>
  </mergeCells>
  <dataValidations count="2">
    <dataValidation allowBlank="true" error="Please enter a real date, for example 15 Oct 2026." errorStyle="stop" errorTitle="Not a valid date" operator="between" prompt="The day you started your job search." promptTitle="Start date" showDropDown="false" showErrorMessage="true" showInputMessage="true" sqref="D21" type="date">
      <formula1>36526</formula1>
      <formula2>2958465</formula2>
    </dataValidation>
    <dataValidation allowBlank="true" error="Please enter a number, for example 62000." errorStyle="stop" errorTitle="Numbers only" operator="greaterThanOrEqual" showDropDown="false" showErrorMessage="true" showInputMessage="false" sqref="D19" type="decimal">
      <formula1>0</formula1>
      <formula2>0</formula2>
    </dataValidation>
  </dataValidations>
  <hyperlinks>
    <hyperlink ref="C26" r:id="rId1" location="'Dashboard'!A1" display="Dashboard"/>
    <hyperlink ref="C27" r:id="rId2" location="'Applications'!A1" display="Applications"/>
    <hyperlink ref="C28" r:id="rId3" location="'Interviews'!A1" display="Interviews"/>
    <hyperlink ref="C29" r:id="rId4" location="'Offers'!A1" display="Offers"/>
    <hyperlink ref="C30" r:id="rId5" location="'Calendar'!A1" display="Calendar"/>
    <hyperlink ref="C31" r:id="rId6" location="'Companies'!A1" display="Companies"/>
    <hyperlink ref="C32" r:id="rId7" location="'Resume%20Bullets'!A1" display="Resume Bullet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9D8A"/>
    <pageSetUpPr fitToPage="true"/>
  </sheetPr>
  <dimension ref="A1:AQ33"/>
  <sheetViews>
    <sheetView showFormulas="false" showGridLines="false" showRowColHeaders="fals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F5" activeCellId="0" sqref="F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40" min="2" style="1" width="4.2"/>
    <col collapsed="false" customWidth="true" hidden="false" outlineLevel="0" max="42" min="41" style="1" width="2"/>
    <col collapsed="false" customWidth="true" hidden="true" outlineLevel="0" max="43" min="43" style="1" width="12"/>
    <col collapsed="false" customWidth="true" hidden="false" outlineLevel="0" max="60" min="44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customFormat="false" ht="33.75" hidden="false" customHeight="true" outlineLevel="0" collapsed="false">
      <c r="A2" s="2"/>
      <c r="B2" s="4" t="s">
        <v>54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5" t="s">
        <v>55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 t="str">
        <f aca="true">TEXT(TODAY(),"ddd")&amp;" · "&amp;TEXT(TODAY(),"dd mmm yyyy")</f>
        <v>Tue · 06 Oct 2026</v>
      </c>
      <c r="AK2" s="6"/>
      <c r="AL2" s="6"/>
      <c r="AM2" s="6"/>
      <c r="AN2" s="6"/>
      <c r="AO2" s="2"/>
      <c r="AQ2" s="1" t="str">
        <f aca="false">IF(OR(F5="All",F5=""),"&gt;=0",IFERROR(MATCH(F5,Lists!$A$2:$A$13,0),"&gt;=0"))</f>
        <v>&gt;=0</v>
      </c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" t="str">
        <f aca="false">IF(OR(M5="All",M5=""),"&gt;=0",IFERROR(VALUE(M5&amp;""),"&gt;=0"))</f>
        <v>&gt;=0</v>
      </c>
    </row>
    <row r="4" customFormat="false" ht="12" hidden="false" customHeight="true" outlineLevel="0" collapsed="false">
      <c r="AQ4" s="1" t="str">
        <f aca="false">IF(AND(AQ2="&gt;=0",AQ3="&gt;=0"),"all time",IF(AQ3="&gt;=0",F5&amp;" (all years)",IF(AQ2="&gt;=0","year "&amp;M5,F5&amp;" "&amp;M5)))</f>
        <v>all time</v>
      </c>
    </row>
    <row r="5" customFormat="false" ht="25.5" hidden="false" customHeight="true" outlineLevel="0" collapsed="false">
      <c r="B5" s="41" t="s">
        <v>73</v>
      </c>
      <c r="C5" s="41"/>
      <c r="D5" s="41"/>
      <c r="E5" s="41"/>
      <c r="F5" s="42" t="s">
        <v>74</v>
      </c>
      <c r="G5" s="42"/>
      <c r="H5" s="42"/>
      <c r="I5" s="42"/>
      <c r="J5" s="42"/>
      <c r="K5" s="43" t="s">
        <v>75</v>
      </c>
      <c r="L5" s="43"/>
      <c r="M5" s="42" t="s">
        <v>74</v>
      </c>
      <c r="N5" s="42"/>
      <c r="O5" s="42"/>
      <c r="Q5" s="44" t="str">
        <f aca="false">IF(AQ4="all time","Showing all time. Counts and charts follow this filter. Due dates and Next up always show what is coming.","Showing "&amp;AQ4&amp;". Counts and charts follow this filter. Due dates and Next up always show what is coming.")</f>
        <v>Showing all time. Counts and charts follow this filter. Due dates and Next up always show what is coming.</v>
      </c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</row>
    <row r="6" customFormat="false" ht="7.5" hidden="false" customHeight="true" outlineLevel="0" collapsed="false"/>
    <row r="7" customFormat="false" ht="18" hidden="false" customHeight="true" outlineLevel="0" collapsed="false">
      <c r="B7" s="45" t="s">
        <v>76</v>
      </c>
      <c r="C7" s="45"/>
      <c r="D7" s="45"/>
      <c r="E7" s="45"/>
      <c r="F7" s="45"/>
      <c r="G7" s="45"/>
      <c r="H7" s="45"/>
      <c r="J7" s="46" t="s">
        <v>77</v>
      </c>
      <c r="K7" s="46"/>
      <c r="L7" s="46"/>
      <c r="M7" s="46"/>
      <c r="N7" s="46"/>
      <c r="O7" s="46"/>
      <c r="P7" s="46"/>
      <c r="R7" s="47" t="s">
        <v>78</v>
      </c>
      <c r="S7" s="47"/>
      <c r="T7" s="47"/>
      <c r="U7" s="47"/>
      <c r="V7" s="47"/>
      <c r="W7" s="47"/>
      <c r="X7" s="47"/>
      <c r="Z7" s="48" t="s">
        <v>79</v>
      </c>
      <c r="AA7" s="48"/>
      <c r="AB7" s="48"/>
      <c r="AC7" s="48"/>
      <c r="AD7" s="48"/>
      <c r="AE7" s="48"/>
      <c r="AF7" s="48"/>
      <c r="AH7" s="49" t="s">
        <v>80</v>
      </c>
      <c r="AI7" s="49"/>
      <c r="AJ7" s="49"/>
      <c r="AK7" s="49"/>
      <c r="AL7" s="49"/>
      <c r="AM7" s="49"/>
      <c r="AN7" s="49"/>
    </row>
    <row r="8" customFormat="false" ht="37.5" hidden="false" customHeight="true" outlineLevel="0" collapsed="false">
      <c r="B8" s="50" t="n">
        <f aca="false">COUNTIFS(App_Company,"&lt;&gt;",App_Status,"&lt;&gt;"&amp;St_Wishlist,App_Month,F_M,App_Year,F_Y)</f>
        <v>0</v>
      </c>
      <c r="C8" s="50"/>
      <c r="D8" s="50"/>
      <c r="E8" s="50"/>
      <c r="F8" s="50"/>
      <c r="G8" s="50"/>
      <c r="H8" s="50"/>
      <c r="J8" s="50" t="n">
        <f aca="false">COUNTIFS(App_Status,St_Interviewing,App_Month,F_M,App_Year,F_Y)</f>
        <v>0</v>
      </c>
      <c r="K8" s="50"/>
      <c r="L8" s="50"/>
      <c r="M8" s="50"/>
      <c r="N8" s="50"/>
      <c r="O8" s="50"/>
      <c r="P8" s="50"/>
      <c r="R8" s="50" t="n">
        <f aca="false">COUNTIFS(App_Status,St_Offer,App_Month,F_M,App_Year,F_Y)</f>
        <v>0</v>
      </c>
      <c r="S8" s="50"/>
      <c r="T8" s="50"/>
      <c r="U8" s="50"/>
      <c r="V8" s="50"/>
      <c r="W8" s="50"/>
      <c r="X8" s="50"/>
      <c r="Z8" s="51" t="n">
        <f aca="false">IF(B8=0,0,(COUNTIFS(App_Status,St_Interviewing,App_Month,F_M,App_Year,F_Y)+COUNTIFS(App_Status,St_Offer,App_Month,F_M,App_Year,F_Y)+COUNTIFS(App_Status,St_Rejected,App_Month,F_M,App_Year,F_Y))/B8)</f>
        <v>0</v>
      </c>
      <c r="AA8" s="51"/>
      <c r="AB8" s="51"/>
      <c r="AC8" s="51"/>
      <c r="AD8" s="51"/>
      <c r="AE8" s="51"/>
      <c r="AF8" s="51"/>
      <c r="AH8" s="50" t="n">
        <f aca="true">COUNTIF(App_FollowKey,"&lt;"&amp;(TODAY()+1))</f>
        <v>0</v>
      </c>
      <c r="AI8" s="50"/>
      <c r="AJ8" s="50"/>
      <c r="AK8" s="50"/>
      <c r="AL8" s="50"/>
      <c r="AM8" s="50"/>
      <c r="AN8" s="50"/>
    </row>
    <row r="9" customFormat="false" ht="18" hidden="false" customHeight="true" outlineLevel="0" collapsed="false">
      <c r="B9" s="52" t="str">
        <f aca="false">IF(AQ4="all time",IF(SearchStart="","Tracked so far","Tracked since "&amp;TEXT(SearchStart,"dd mmm yyyy")),"Applied in "&amp;AQ4)</f>
        <v>Tracked so far</v>
      </c>
      <c r="C9" s="52"/>
      <c r="D9" s="52"/>
      <c r="E9" s="52"/>
      <c r="F9" s="52"/>
      <c r="G9" s="52"/>
      <c r="H9" s="52"/>
      <c r="J9" s="52" t="str">
        <f aca="true">COUNTIF(Int_Key,"&lt;"&amp;(TODAY()+7))&amp;" scheduled in the next 7 days"</f>
        <v>0 scheduled in the next 7 days</v>
      </c>
      <c r="K9" s="52"/>
      <c r="L9" s="52"/>
      <c r="M9" s="52"/>
      <c r="N9" s="52"/>
      <c r="O9" s="52"/>
      <c r="P9" s="52"/>
      <c r="R9" s="52" t="str">
        <f aca="false">IF(N(TargetSalary)=0,"Set a target on Start Here","Offers sheet: "&amp;COUNTIF(Offers!$C$18:$F$18,"&gt;="&amp;TargetSalary)&amp;" at or above target")</f>
        <v>Set a target on Start Here</v>
      </c>
      <c r="S9" s="52"/>
      <c r="T9" s="52"/>
      <c r="U9" s="52"/>
      <c r="V9" s="52"/>
      <c r="W9" s="52"/>
      <c r="X9" s="52"/>
      <c r="Z9" s="52" t="str">
        <f aca="false">ROUND(Z8*B8,0)&amp;" of "&amp;B8&amp;" replied"</f>
        <v>0 of 0 replied</v>
      </c>
      <c r="AA9" s="52"/>
      <c r="AB9" s="52"/>
      <c r="AC9" s="52"/>
      <c r="AD9" s="52"/>
      <c r="AE9" s="52"/>
      <c r="AF9" s="52"/>
      <c r="AH9" s="52" t="str">
        <f aca="true">COUNTIF(App_FollowKey,"&lt;"&amp;TODAY())&amp;" overdue · "&amp;(COUNTIF(App_FollowKey,"&lt;"&amp;(TODAY()+1))-COUNTIF(App_FollowKey,"&lt;"&amp;TODAY()))&amp;" due today"</f>
        <v>0 overdue · 0 due today</v>
      </c>
      <c r="AI9" s="52"/>
      <c r="AJ9" s="52"/>
      <c r="AK9" s="52"/>
      <c r="AL9" s="52"/>
      <c r="AM9" s="52"/>
      <c r="AN9" s="52"/>
    </row>
    <row r="10" customFormat="false" ht="12" hidden="false" customHeight="true" outlineLevel="0" collapsed="false"/>
    <row r="11" customFormat="false" ht="25.5" hidden="false" customHeight="true" outlineLevel="0" collapsed="false">
      <c r="B11" s="53" t="s">
        <v>81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O11" s="53" t="s">
        <v>82</v>
      </c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C11" s="53" t="s">
        <v>83</v>
      </c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</row>
    <row r="12" customFormat="false" ht="16.5" hidden="false" customHeight="true" outlineLevel="0" collapsed="false">
      <c r="B12" s="54" t="str">
        <f aca="false">"Total tracked: "&amp;SUM(K24:K29)</f>
        <v>Total tracked: 0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O12" s="54" t="s">
        <v>84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C12" s="54" t="s">
        <v>85</v>
      </c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</row>
    <row r="13" customFormat="false" ht="16.5" hidden="false" customHeight="true" outlineLevel="0" collapsed="false">
      <c r="B13" s="1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5"/>
      <c r="O13" s="12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5"/>
      <c r="AC13" s="55" t="s">
        <v>86</v>
      </c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</row>
    <row r="14" customFormat="false" ht="16.5" hidden="false" customHeight="true" outlineLevel="0" collapsed="false">
      <c r="B14" s="1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O14" s="12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/>
      <c r="AC14" s="56" t="str">
        <f aca="false">IF(AQ14="","",TEXT(INDEX(App_FollowOn,AQ14),"dd")&amp;CHAR(10)&amp;UPPER(TEXT(INDEX(App_FollowOn,AQ14),"mmm")))</f>
        <v/>
      </c>
      <c r="AD14" s="56"/>
      <c r="AE14" s="57" t="str">
        <f aca="false">IF(AQ14="",IF(COUNT(App_FollowKey)=0,"No follow-ups scheduled",""),INDEX(App_Company,AQ14))</f>
        <v>No follow-ups scheduled</v>
      </c>
      <c r="AF14" s="57"/>
      <c r="AG14" s="57"/>
      <c r="AH14" s="57"/>
      <c r="AI14" s="57"/>
      <c r="AJ14" s="57"/>
      <c r="AK14" s="58" t="str">
        <f aca="false">IF(AQ14="","",INDEX(App_FollowStatus,AQ14))</f>
        <v/>
      </c>
      <c r="AL14" s="58"/>
      <c r="AM14" s="58"/>
      <c r="AN14" s="58"/>
      <c r="AQ14" s="1" t="str">
        <f aca="false">IFERROR(MATCH(SMALL(App_FollowKey,1),App_FollowKey,0),"")</f>
        <v/>
      </c>
    </row>
    <row r="15" customFormat="false" ht="16.5" hidden="false" customHeight="true" outlineLevel="0" collapsed="false">
      <c r="B15" s="1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  <c r="O15" s="12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5"/>
      <c r="AC15" s="56"/>
      <c r="AD15" s="56"/>
      <c r="AE15" s="59" t="str">
        <f aca="false">IF(AQ14="","",INDEX(App_Status,AQ14)&amp;IF(ISNUMBER(INDEX(App_DaysOpen,AQ14))," · "&amp;INDEX(App_DaysOpen,AQ14)&amp;" days open",""))</f>
        <v/>
      </c>
      <c r="AF15" s="59"/>
      <c r="AG15" s="59"/>
      <c r="AH15" s="59"/>
      <c r="AI15" s="59"/>
      <c r="AJ15" s="59"/>
      <c r="AK15" s="58"/>
      <c r="AL15" s="58"/>
      <c r="AM15" s="58"/>
      <c r="AN15" s="58"/>
    </row>
    <row r="16" customFormat="false" ht="16.5" hidden="false" customHeight="true" outlineLevel="0" collapsed="false">
      <c r="B16" s="1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  <c r="O16" s="12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/>
      <c r="AC16" s="56" t="str">
        <f aca="false">IF(AQ16="","",TEXT(INDEX(App_FollowOn,AQ16),"dd")&amp;CHAR(10)&amp;UPPER(TEXT(INDEX(App_FollowOn,AQ16),"mmm")))</f>
        <v/>
      </c>
      <c r="AD16" s="56"/>
      <c r="AE16" s="57" t="str">
        <f aca="false">IF(AQ16="","",INDEX(App_Company,AQ16))</f>
        <v/>
      </c>
      <c r="AF16" s="57"/>
      <c r="AG16" s="57"/>
      <c r="AH16" s="57"/>
      <c r="AI16" s="57"/>
      <c r="AJ16" s="57"/>
      <c r="AK16" s="58" t="str">
        <f aca="false">IF(AQ16="","",INDEX(App_FollowStatus,AQ16))</f>
        <v/>
      </c>
      <c r="AL16" s="58"/>
      <c r="AM16" s="58"/>
      <c r="AN16" s="58"/>
      <c r="AQ16" s="1" t="str">
        <f aca="false">IFERROR(MATCH(SMALL(App_FollowKey,2),App_FollowKey,0),"")</f>
        <v/>
      </c>
    </row>
    <row r="17" customFormat="false" ht="16.5" hidden="false" customHeight="true" outlineLevel="0" collapsed="false">
      <c r="B17" s="1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  <c r="O17" s="12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5"/>
      <c r="AC17" s="56"/>
      <c r="AD17" s="56"/>
      <c r="AE17" s="59" t="str">
        <f aca="false">IF(AQ16="","",INDEX(App_Status,AQ16)&amp;IF(ISNUMBER(INDEX(App_DaysOpen,AQ16))," · "&amp;INDEX(App_DaysOpen,AQ16)&amp;" days open",""))</f>
        <v/>
      </c>
      <c r="AF17" s="59"/>
      <c r="AG17" s="59"/>
      <c r="AH17" s="59"/>
      <c r="AI17" s="59"/>
      <c r="AJ17" s="59"/>
      <c r="AK17" s="58"/>
      <c r="AL17" s="58"/>
      <c r="AM17" s="58"/>
      <c r="AN17" s="58"/>
    </row>
    <row r="18" customFormat="false" ht="16.5" hidden="false" customHeight="true" outlineLevel="0" collapsed="false">
      <c r="B18" s="1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O18" s="12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"/>
      <c r="AC18" s="56" t="str">
        <f aca="false">IF(AQ18="","",TEXT(INDEX(App_FollowOn,AQ18),"dd")&amp;CHAR(10)&amp;UPPER(TEXT(INDEX(App_FollowOn,AQ18),"mmm")))</f>
        <v/>
      </c>
      <c r="AD18" s="56"/>
      <c r="AE18" s="57" t="str">
        <f aca="false">IF(AQ18="","",INDEX(App_Company,AQ18))</f>
        <v/>
      </c>
      <c r="AF18" s="57"/>
      <c r="AG18" s="57"/>
      <c r="AH18" s="57"/>
      <c r="AI18" s="57"/>
      <c r="AJ18" s="57"/>
      <c r="AK18" s="58" t="str">
        <f aca="false">IF(AQ18="","",INDEX(App_FollowStatus,AQ18))</f>
        <v/>
      </c>
      <c r="AL18" s="58"/>
      <c r="AM18" s="58"/>
      <c r="AN18" s="58"/>
      <c r="AQ18" s="1" t="str">
        <f aca="false">IFERROR(MATCH(SMALL(App_FollowKey,3),App_FollowKey,0),"")</f>
        <v/>
      </c>
    </row>
    <row r="19" customFormat="false" ht="16.5" hidden="false" customHeight="true" outlineLevel="0" collapsed="false">
      <c r="B19" s="1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O19" s="12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  <c r="AC19" s="56"/>
      <c r="AD19" s="56"/>
      <c r="AE19" s="59" t="str">
        <f aca="false">IF(AQ18="","",INDEX(App_Status,AQ18)&amp;IF(ISNUMBER(INDEX(App_DaysOpen,AQ18))," · "&amp;INDEX(App_DaysOpen,AQ18)&amp;" days open",""))</f>
        <v/>
      </c>
      <c r="AF19" s="59"/>
      <c r="AG19" s="59"/>
      <c r="AH19" s="59"/>
      <c r="AI19" s="59"/>
      <c r="AJ19" s="59"/>
      <c r="AK19" s="58"/>
      <c r="AL19" s="58"/>
      <c r="AM19" s="58"/>
      <c r="AN19" s="58"/>
    </row>
    <row r="20" customFormat="false" ht="16.5" hidden="false" customHeight="true" outlineLevel="0" collapsed="false">
      <c r="B20" s="1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O20" s="12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C20" s="56" t="str">
        <f aca="false">IF(AQ20="","",TEXT(INDEX(App_FollowOn,AQ20),"dd")&amp;CHAR(10)&amp;UPPER(TEXT(INDEX(App_FollowOn,AQ20),"mmm")))</f>
        <v/>
      </c>
      <c r="AD20" s="56"/>
      <c r="AE20" s="57" t="str">
        <f aca="false">IF(AQ20="","",INDEX(App_Company,AQ20))</f>
        <v/>
      </c>
      <c r="AF20" s="57"/>
      <c r="AG20" s="57"/>
      <c r="AH20" s="57"/>
      <c r="AI20" s="57"/>
      <c r="AJ20" s="57"/>
      <c r="AK20" s="58" t="str">
        <f aca="false">IF(AQ20="","",INDEX(App_FollowStatus,AQ20))</f>
        <v/>
      </c>
      <c r="AL20" s="58"/>
      <c r="AM20" s="58"/>
      <c r="AN20" s="58"/>
      <c r="AQ20" s="1" t="str">
        <f aca="false">IFERROR(MATCH(SMALL(App_FollowKey,4),App_FollowKey,0),"")</f>
        <v/>
      </c>
    </row>
    <row r="21" customFormat="false" ht="16.5" hidden="false" customHeight="true" outlineLevel="0" collapsed="false"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O21" s="12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5"/>
      <c r="AC21" s="56"/>
      <c r="AD21" s="56"/>
      <c r="AE21" s="59" t="str">
        <f aca="false">IF(AQ20="","",INDEX(App_Status,AQ20)&amp;IF(ISNUMBER(INDEX(App_DaysOpen,AQ20))," · "&amp;INDEX(App_DaysOpen,AQ20)&amp;" days open",""))</f>
        <v/>
      </c>
      <c r="AF21" s="59"/>
      <c r="AG21" s="59"/>
      <c r="AH21" s="59"/>
      <c r="AI21" s="59"/>
      <c r="AJ21" s="59"/>
      <c r="AK21" s="58"/>
      <c r="AL21" s="58"/>
      <c r="AM21" s="58"/>
      <c r="AN21" s="58"/>
    </row>
    <row r="22" customFormat="false" ht="16.5" hidden="false" customHeight="true" outlineLevel="0" collapsed="false">
      <c r="B22" s="1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  <c r="O22" s="12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5"/>
      <c r="AC22" s="12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5"/>
    </row>
    <row r="23" customFormat="false" ht="16.5" hidden="false" customHeight="true" outlineLevel="0" collapsed="false"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  <c r="O23" s="12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5"/>
      <c r="AC23" s="55" t="s">
        <v>87</v>
      </c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</row>
    <row r="24" customFormat="false" ht="16.5" hidden="false" customHeight="true" outlineLevel="0" collapsed="false">
      <c r="B24" s="60"/>
      <c r="C24" s="61" t="str">
        <f aca="false">St_Applied</f>
        <v>Applied</v>
      </c>
      <c r="D24" s="61"/>
      <c r="E24" s="61"/>
      <c r="F24" s="61"/>
      <c r="G24" s="61"/>
      <c r="H24" s="61"/>
      <c r="I24" s="61"/>
      <c r="J24" s="61"/>
      <c r="K24" s="62" t="n">
        <f aca="false">COUNTIFS(App_Status,St_Applied,App_Month,F_M,App_Year,F_Y)</f>
        <v>0</v>
      </c>
      <c r="L24" s="62"/>
      <c r="M24" s="62"/>
      <c r="O24" s="1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5"/>
      <c r="AC24" s="56" t="str">
        <f aca="false">IF(AQ24="","",TEXT(INT(SMALL(Int_Key,1)),"dd")&amp;CHAR(10)&amp;UPPER(TEXT(INT(SMALL(Int_Key,1)),"mmm")))</f>
        <v/>
      </c>
      <c r="AD24" s="56"/>
      <c r="AE24" s="57" t="str">
        <f aca="false">IF(AQ24="",IF(COUNT(Int_Key)=0,"No upcoming interviews",""),INDEX(Int_Company,AQ24))</f>
        <v>No upcoming interviews</v>
      </c>
      <c r="AF24" s="57"/>
      <c r="AG24" s="57"/>
      <c r="AH24" s="57"/>
      <c r="AI24" s="57"/>
      <c r="AJ24" s="57"/>
      <c r="AK24" s="58" t="str">
        <f aca="true">IF(AQ24="","",IF(INT(SMALL(Int_Key,1))=TODAY(),"Today",IF(INT(SMALL(Int_Key,1))=TODAY()+1,"Tomorrow","In "&amp;(INT(SMALL(Int_Key,1))-TODAY())&amp;" days")))</f>
        <v/>
      </c>
      <c r="AL24" s="58"/>
      <c r="AM24" s="58"/>
      <c r="AN24" s="58"/>
      <c r="AQ24" s="1" t="str">
        <f aca="false">IFERROR(MATCH(SMALL(Int_Key,1),Int_Key,0),"")</f>
        <v/>
      </c>
    </row>
    <row r="25" customFormat="false" ht="16.5" hidden="false" customHeight="true" outlineLevel="0" collapsed="false">
      <c r="B25" s="63"/>
      <c r="C25" s="61" t="str">
        <f aca="false">St_Interviewing</f>
        <v>Interviewing</v>
      </c>
      <c r="D25" s="61"/>
      <c r="E25" s="61"/>
      <c r="F25" s="61"/>
      <c r="G25" s="61"/>
      <c r="H25" s="61"/>
      <c r="I25" s="61"/>
      <c r="J25" s="61"/>
      <c r="K25" s="62" t="n">
        <f aca="false">COUNTIFS(App_Status,St_Interviewing,App_Month,F_M,App_Year,F_Y)</f>
        <v>0</v>
      </c>
      <c r="L25" s="62"/>
      <c r="M25" s="62"/>
      <c r="O25" s="64" t="s">
        <v>10</v>
      </c>
      <c r="P25" s="64"/>
      <c r="Q25" s="64"/>
      <c r="R25" s="64"/>
      <c r="S25" s="64"/>
      <c r="T25" s="64"/>
      <c r="U25" s="64"/>
      <c r="V25" s="64"/>
      <c r="W25" s="65" t="s">
        <v>88</v>
      </c>
      <c r="X25" s="65"/>
      <c r="Y25" s="66" t="s">
        <v>78</v>
      </c>
      <c r="Z25" s="66"/>
      <c r="AA25" s="66"/>
      <c r="AC25" s="56"/>
      <c r="AD25" s="56"/>
      <c r="AE25" s="59" t="str">
        <f aca="false">IF(AQ24="","",INDEX(Int_Round,AQ24)&amp;IF(INDEX(Int_Time,AQ24)="",""," · "&amp;TEXT(INDEX(Int_Time,AQ24),"h:mm AM/PM")))</f>
        <v/>
      </c>
      <c r="AF25" s="59"/>
      <c r="AG25" s="59"/>
      <c r="AH25" s="59"/>
      <c r="AI25" s="59"/>
      <c r="AJ25" s="59"/>
      <c r="AK25" s="58"/>
      <c r="AL25" s="58"/>
      <c r="AM25" s="58"/>
      <c r="AN25" s="58"/>
    </row>
    <row r="26" customFormat="false" ht="16.5" hidden="false" customHeight="true" outlineLevel="0" collapsed="false">
      <c r="B26" s="67"/>
      <c r="C26" s="61" t="str">
        <f aca="false">St_Offer</f>
        <v>Offer</v>
      </c>
      <c r="D26" s="61"/>
      <c r="E26" s="61"/>
      <c r="F26" s="61"/>
      <c r="G26" s="61"/>
      <c r="H26" s="61"/>
      <c r="I26" s="61"/>
      <c r="J26" s="61"/>
      <c r="K26" s="62" t="n">
        <f aca="false">COUNTIFS(App_Status,St_Offer,App_Month,F_M,App_Year,F_Y)</f>
        <v>0</v>
      </c>
      <c r="L26" s="62"/>
      <c r="M26" s="62"/>
      <c r="O26" s="68" t="str">
        <f aca="false">IF('Start Here'!H9="","",'Start Here'!H9)</f>
        <v>LinkedIn</v>
      </c>
      <c r="P26" s="68"/>
      <c r="Q26" s="68"/>
      <c r="R26" s="68"/>
      <c r="S26" s="68"/>
      <c r="T26" s="68"/>
      <c r="U26" s="68"/>
      <c r="V26" s="68"/>
      <c r="W26" s="69" t="n">
        <f aca="false">IF(O26="",0,COUNTIFS(App_Source,O26,App_Status,"&lt;&gt;"&amp;St_Wishlist,App_Month,F_M,App_Year,F_Y))</f>
        <v>0</v>
      </c>
      <c r="X26" s="69"/>
      <c r="Y26" s="70" t="n">
        <f aca="false">IF(O26="",0,COUNTIFS(App_Source,O26,App_Status,St_Offer,App_Month,F_M,App_Year,F_Y))</f>
        <v>0</v>
      </c>
      <c r="Z26" s="70"/>
      <c r="AA26" s="70"/>
      <c r="AC26" s="56" t="str">
        <f aca="false">IF(AQ26="","",TEXT(INT(SMALL(Int_Key,2)),"dd")&amp;CHAR(10)&amp;UPPER(TEXT(INT(SMALL(Int_Key,2)),"mmm")))</f>
        <v/>
      </c>
      <c r="AD26" s="56"/>
      <c r="AE26" s="57" t="str">
        <f aca="false">IF(AQ26="","",INDEX(Int_Company,AQ26))</f>
        <v/>
      </c>
      <c r="AF26" s="57"/>
      <c r="AG26" s="57"/>
      <c r="AH26" s="57"/>
      <c r="AI26" s="57"/>
      <c r="AJ26" s="57"/>
      <c r="AK26" s="58" t="str">
        <f aca="true">IF(AQ26="","",IF(INT(SMALL(Int_Key,2))=TODAY(),"Today",IF(INT(SMALL(Int_Key,2))=TODAY()+1,"Tomorrow","In "&amp;(INT(SMALL(Int_Key,2))-TODAY())&amp;" days")))</f>
        <v/>
      </c>
      <c r="AL26" s="58"/>
      <c r="AM26" s="58"/>
      <c r="AN26" s="58"/>
      <c r="AQ26" s="1" t="str">
        <f aca="false">IFERROR(MATCH(SMALL(Int_Key,2),Int_Key,0),"")</f>
        <v/>
      </c>
    </row>
    <row r="27" customFormat="false" ht="16.5" hidden="false" customHeight="true" outlineLevel="0" collapsed="false">
      <c r="B27" s="71"/>
      <c r="C27" s="61" t="str">
        <f aca="false">St_Rejected</f>
        <v>Rejected</v>
      </c>
      <c r="D27" s="61"/>
      <c r="E27" s="61"/>
      <c r="F27" s="61"/>
      <c r="G27" s="61"/>
      <c r="H27" s="61"/>
      <c r="I27" s="61"/>
      <c r="J27" s="61"/>
      <c r="K27" s="62" t="n">
        <f aca="false">COUNTIFS(App_Status,St_Rejected,App_Month,F_M,App_Year,F_Y)</f>
        <v>0</v>
      </c>
      <c r="L27" s="62"/>
      <c r="M27" s="62"/>
      <c r="O27" s="68" t="str">
        <f aca="false">IF('Start Here'!H10="","",'Start Here'!H10)</f>
        <v>Indeed</v>
      </c>
      <c r="P27" s="68"/>
      <c r="Q27" s="68"/>
      <c r="R27" s="68"/>
      <c r="S27" s="68"/>
      <c r="T27" s="68"/>
      <c r="U27" s="68"/>
      <c r="V27" s="68"/>
      <c r="W27" s="69" t="n">
        <f aca="false">IF(O27="",0,COUNTIFS(App_Source,O27,App_Status,"&lt;&gt;"&amp;St_Wishlist,App_Month,F_M,App_Year,F_Y))</f>
        <v>0</v>
      </c>
      <c r="X27" s="69"/>
      <c r="Y27" s="70" t="n">
        <f aca="false">IF(O27="",0,COUNTIFS(App_Source,O27,App_Status,St_Offer,App_Month,F_M,App_Year,F_Y))</f>
        <v>0</v>
      </c>
      <c r="Z27" s="70"/>
      <c r="AA27" s="70"/>
      <c r="AC27" s="56"/>
      <c r="AD27" s="56"/>
      <c r="AE27" s="59" t="str">
        <f aca="false">IF(AQ26="","",INDEX(Int_Round,AQ26)&amp;IF(INDEX(Int_Time,AQ26)="",""," · "&amp;TEXT(INDEX(Int_Time,AQ26),"h:mm AM/PM")))</f>
        <v/>
      </c>
      <c r="AF27" s="59"/>
      <c r="AG27" s="59"/>
      <c r="AH27" s="59"/>
      <c r="AI27" s="59"/>
      <c r="AJ27" s="59"/>
      <c r="AK27" s="58"/>
      <c r="AL27" s="58"/>
      <c r="AM27" s="58"/>
      <c r="AN27" s="58"/>
    </row>
    <row r="28" customFormat="false" ht="16.5" hidden="false" customHeight="true" outlineLevel="0" collapsed="false">
      <c r="B28" s="72"/>
      <c r="C28" s="61" t="str">
        <f aca="false">St_Withdrawn</f>
        <v>Withdrawn</v>
      </c>
      <c r="D28" s="61"/>
      <c r="E28" s="61"/>
      <c r="F28" s="61"/>
      <c r="G28" s="61"/>
      <c r="H28" s="61"/>
      <c r="I28" s="61"/>
      <c r="J28" s="61"/>
      <c r="K28" s="62" t="n">
        <f aca="false">COUNTIFS(App_Status,St_Withdrawn,App_Month,F_M,App_Year,F_Y)</f>
        <v>0</v>
      </c>
      <c r="L28" s="62"/>
      <c r="M28" s="62"/>
      <c r="O28" s="68" t="str">
        <f aca="false">IF('Start Here'!H11="","",'Start Here'!H11)</f>
        <v>Company site</v>
      </c>
      <c r="P28" s="68"/>
      <c r="Q28" s="68"/>
      <c r="R28" s="68"/>
      <c r="S28" s="68"/>
      <c r="T28" s="68"/>
      <c r="U28" s="68"/>
      <c r="V28" s="68"/>
      <c r="W28" s="69" t="n">
        <f aca="false">IF(O28="",0,COUNTIFS(App_Source,O28,App_Status,"&lt;&gt;"&amp;St_Wishlist,App_Month,F_M,App_Year,F_Y))</f>
        <v>0</v>
      </c>
      <c r="X28" s="69"/>
      <c r="Y28" s="70" t="n">
        <f aca="false">IF(O28="",0,COUNTIFS(App_Source,O28,App_Status,St_Offer,App_Month,F_M,App_Year,F_Y))</f>
        <v>0</v>
      </c>
      <c r="Z28" s="70"/>
      <c r="AA28" s="70"/>
      <c r="AC28" s="56" t="str">
        <f aca="false">IF(AQ28="","",TEXT(INT(SMALL(Int_Key,3)),"dd")&amp;CHAR(10)&amp;UPPER(TEXT(INT(SMALL(Int_Key,3)),"mmm")))</f>
        <v/>
      </c>
      <c r="AD28" s="56"/>
      <c r="AE28" s="57" t="str">
        <f aca="false">IF(AQ28="","",INDEX(Int_Company,AQ28))</f>
        <v/>
      </c>
      <c r="AF28" s="57"/>
      <c r="AG28" s="57"/>
      <c r="AH28" s="57"/>
      <c r="AI28" s="57"/>
      <c r="AJ28" s="57"/>
      <c r="AK28" s="58" t="str">
        <f aca="true">IF(AQ28="","",IF(INT(SMALL(Int_Key,3))=TODAY(),"Today",IF(INT(SMALL(Int_Key,3))=TODAY()+1,"Tomorrow","In "&amp;(INT(SMALL(Int_Key,3))-TODAY())&amp;" days")))</f>
        <v/>
      </c>
      <c r="AL28" s="58"/>
      <c r="AM28" s="58"/>
      <c r="AN28" s="58"/>
      <c r="AQ28" s="1" t="str">
        <f aca="false">IFERROR(MATCH(SMALL(Int_Key,3),Int_Key,0),"")</f>
        <v/>
      </c>
    </row>
    <row r="29" customFormat="false" ht="16.5" hidden="false" customHeight="true" outlineLevel="0" collapsed="false">
      <c r="B29" s="73"/>
      <c r="C29" s="61" t="str">
        <f aca="false">St_Wishlist</f>
        <v>Wishlist</v>
      </c>
      <c r="D29" s="61"/>
      <c r="E29" s="61"/>
      <c r="F29" s="61"/>
      <c r="G29" s="61"/>
      <c r="H29" s="61"/>
      <c r="I29" s="61"/>
      <c r="J29" s="61"/>
      <c r="K29" s="62" t="n">
        <f aca="false">COUNTIFS(App_Status,St_Wishlist,App_Month,F_M,App_Year,F_Y)</f>
        <v>0</v>
      </c>
      <c r="L29" s="62"/>
      <c r="M29" s="62"/>
      <c r="O29" s="68" t="str">
        <f aca="false">IF('Start Here'!H12="","",'Start Here'!H12)</f>
        <v>Referral</v>
      </c>
      <c r="P29" s="68"/>
      <c r="Q29" s="68"/>
      <c r="R29" s="68"/>
      <c r="S29" s="68"/>
      <c r="T29" s="68"/>
      <c r="U29" s="68"/>
      <c r="V29" s="68"/>
      <c r="W29" s="69" t="n">
        <f aca="false">IF(O29="",0,COUNTIFS(App_Source,O29,App_Status,"&lt;&gt;"&amp;St_Wishlist,App_Month,F_M,App_Year,F_Y))</f>
        <v>0</v>
      </c>
      <c r="X29" s="69"/>
      <c r="Y29" s="70" t="n">
        <f aca="false">IF(O29="",0,COUNTIFS(App_Source,O29,App_Status,St_Offer,App_Month,F_M,App_Year,F_Y))</f>
        <v>0</v>
      </c>
      <c r="Z29" s="70"/>
      <c r="AA29" s="70"/>
      <c r="AC29" s="56"/>
      <c r="AD29" s="56"/>
      <c r="AE29" s="59" t="str">
        <f aca="false">IF(AQ28="","",INDEX(Int_Round,AQ28)&amp;IF(INDEX(Int_Time,AQ28)="",""," · "&amp;TEXT(INDEX(Int_Time,AQ28),"h:mm AM/PM")))</f>
        <v/>
      </c>
      <c r="AF29" s="59"/>
      <c r="AG29" s="59"/>
      <c r="AH29" s="59"/>
      <c r="AI29" s="59"/>
      <c r="AJ29" s="59"/>
      <c r="AK29" s="58"/>
      <c r="AL29" s="58"/>
      <c r="AM29" s="58"/>
      <c r="AN29" s="58"/>
    </row>
    <row r="30" customFormat="false" ht="16.5" hidden="false" customHeight="true" outlineLevel="0" collapsed="false">
      <c r="B30" s="1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O30" s="68" t="str">
        <f aca="false">IF('Start Here'!H13="","",'Start Here'!H13)</f>
        <v>Recruiter</v>
      </c>
      <c r="P30" s="68"/>
      <c r="Q30" s="68"/>
      <c r="R30" s="68"/>
      <c r="S30" s="68"/>
      <c r="T30" s="68"/>
      <c r="U30" s="68"/>
      <c r="V30" s="68"/>
      <c r="W30" s="69" t="n">
        <f aca="false">IF(O30="",0,COUNTIFS(App_Source,O30,App_Status,"&lt;&gt;"&amp;St_Wishlist,App_Month,F_M,App_Year,F_Y))</f>
        <v>0</v>
      </c>
      <c r="X30" s="69"/>
      <c r="Y30" s="70" t="n">
        <f aca="false">IF(O30="",0,COUNTIFS(App_Source,O30,App_Status,St_Offer,App_Month,F_M,App_Year,F_Y))</f>
        <v>0</v>
      </c>
      <c r="Z30" s="70"/>
      <c r="AA30" s="70"/>
      <c r="AC30" s="12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5"/>
    </row>
    <row r="31" customFormat="false" ht="16.5" hidden="false" customHeight="true" outlineLevel="0" collapsed="false">
      <c r="B31" s="74" t="s">
        <v>89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O31" s="68" t="str">
        <f aca="false">IF('Start Here'!H14="","",'Start Here'!H14)</f>
        <v>Other</v>
      </c>
      <c r="P31" s="68"/>
      <c r="Q31" s="68"/>
      <c r="R31" s="68"/>
      <c r="S31" s="68"/>
      <c r="T31" s="68"/>
      <c r="U31" s="68"/>
      <c r="V31" s="68"/>
      <c r="W31" s="69" t="n">
        <f aca="false">IF(O31="",0,COUNTIFS(App_Source,O31,App_Status,"&lt;&gt;"&amp;St_Wishlist,App_Month,F_M,App_Year,F_Y))</f>
        <v>0</v>
      </c>
      <c r="X31" s="69"/>
      <c r="Y31" s="70" t="n">
        <f aca="false">IF(O31="",0,COUNTIFS(App_Source,O31,App_Status,St_Offer,App_Month,F_M,App_Year,F_Y))</f>
        <v>0</v>
      </c>
      <c r="Z31" s="70"/>
      <c r="AA31" s="70"/>
      <c r="AC31" s="74" t="s">
        <v>90</v>
      </c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</row>
    <row r="32" customFormat="false" ht="16.5" hidden="false" customHeight="true" outlineLevel="0" collapsed="false"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O32" s="75" t="str">
        <f aca="false">IF(MAX(Y26:Y31)=0,"Insight: no offers yet for this view.","Insight: "&amp;INDEX(O26:O31,MATCH(MAX(Y26:Y31),Y26:Y31,0))&amp;" gave the most offers ("&amp;MAX(Y26:Y31)&amp;" from "&amp;INDEX(W26:W31,MATCH(MAX(Y26:Y31),Y26:Y31,0))&amp;IF(INDEX(W26:W31,MATCH(MAX(Y26:Y31),Y26:Y31,0))=1," application)."," applications)."))</f>
        <v>Insight: no offers yet for this view.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</row>
    <row r="33" customFormat="false" ht="16.5" hidden="false" customHeight="true" outlineLevel="0" collapsed="false"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C33" s="25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7"/>
    </row>
  </sheetData>
  <mergeCells count="94">
    <mergeCell ref="Q2:AI2"/>
    <mergeCell ref="AJ2:AN2"/>
    <mergeCell ref="B5:E5"/>
    <mergeCell ref="F5:J5"/>
    <mergeCell ref="K5:L5"/>
    <mergeCell ref="M5:O5"/>
    <mergeCell ref="Q5:AN5"/>
    <mergeCell ref="B7:H7"/>
    <mergeCell ref="J7:P7"/>
    <mergeCell ref="R7:X7"/>
    <mergeCell ref="Z7:AF7"/>
    <mergeCell ref="AH7:AN7"/>
    <mergeCell ref="B8:H8"/>
    <mergeCell ref="J8:P8"/>
    <mergeCell ref="R8:X8"/>
    <mergeCell ref="Z8:AF8"/>
    <mergeCell ref="AH8:AN8"/>
    <mergeCell ref="B9:H9"/>
    <mergeCell ref="J9:P9"/>
    <mergeCell ref="R9:X9"/>
    <mergeCell ref="Z9:AF9"/>
    <mergeCell ref="AH9:AN9"/>
    <mergeCell ref="B11:M11"/>
    <mergeCell ref="O11:AA11"/>
    <mergeCell ref="AC11:AN11"/>
    <mergeCell ref="B12:M12"/>
    <mergeCell ref="O12:AA12"/>
    <mergeCell ref="AC12:AN12"/>
    <mergeCell ref="AC13:AN13"/>
    <mergeCell ref="AC14:AD15"/>
    <mergeCell ref="AE14:AJ14"/>
    <mergeCell ref="AK14:AN15"/>
    <mergeCell ref="AE15:AJ15"/>
    <mergeCell ref="AC16:AD17"/>
    <mergeCell ref="AE16:AJ16"/>
    <mergeCell ref="AK16:AN17"/>
    <mergeCell ref="AE17:AJ17"/>
    <mergeCell ref="AC18:AD19"/>
    <mergeCell ref="AE18:AJ18"/>
    <mergeCell ref="AK18:AN19"/>
    <mergeCell ref="AE19:AJ19"/>
    <mergeCell ref="AC20:AD21"/>
    <mergeCell ref="AE20:AJ20"/>
    <mergeCell ref="AK20:AN21"/>
    <mergeCell ref="AE21:AJ21"/>
    <mergeCell ref="AC23:AN23"/>
    <mergeCell ref="C24:J24"/>
    <mergeCell ref="K24:M24"/>
    <mergeCell ref="AC24:AD25"/>
    <mergeCell ref="AE24:AJ24"/>
    <mergeCell ref="AK24:AN25"/>
    <mergeCell ref="C25:J25"/>
    <mergeCell ref="K25:M25"/>
    <mergeCell ref="O25:V25"/>
    <mergeCell ref="W25:X25"/>
    <mergeCell ref="Y25:AA25"/>
    <mergeCell ref="AE25:AJ25"/>
    <mergeCell ref="C26:J26"/>
    <mergeCell ref="K26:M26"/>
    <mergeCell ref="O26:V26"/>
    <mergeCell ref="W26:X26"/>
    <mergeCell ref="Y26:AA26"/>
    <mergeCell ref="AC26:AD27"/>
    <mergeCell ref="AE26:AJ26"/>
    <mergeCell ref="AK26:AN27"/>
    <mergeCell ref="C27:J27"/>
    <mergeCell ref="K27:M27"/>
    <mergeCell ref="O27:V27"/>
    <mergeCell ref="W27:X27"/>
    <mergeCell ref="Y27:AA27"/>
    <mergeCell ref="AE27:AJ27"/>
    <mergeCell ref="C28:J28"/>
    <mergeCell ref="K28:M28"/>
    <mergeCell ref="O28:V28"/>
    <mergeCell ref="W28:X28"/>
    <mergeCell ref="Y28:AA28"/>
    <mergeCell ref="AC28:AD29"/>
    <mergeCell ref="AE28:AJ28"/>
    <mergeCell ref="AK28:AN29"/>
    <mergeCell ref="C29:J29"/>
    <mergeCell ref="K29:M29"/>
    <mergeCell ref="O29:V29"/>
    <mergeCell ref="W29:X29"/>
    <mergeCell ref="Y29:AA29"/>
    <mergeCell ref="AE29:AJ29"/>
    <mergeCell ref="O30:V30"/>
    <mergeCell ref="W30:X30"/>
    <mergeCell ref="Y30:AA30"/>
    <mergeCell ref="B31:M32"/>
    <mergeCell ref="O31:V31"/>
    <mergeCell ref="W31:X31"/>
    <mergeCell ref="Y31:AA31"/>
    <mergeCell ref="AC31:AN32"/>
    <mergeCell ref="O32:AA33"/>
  </mergeCells>
  <conditionalFormatting sqref="AC14:AD15">
    <cfRule type="expression" priority="2" aboveAverage="0" equalAverage="0" bottom="0" percent="0" rank="0" text="" dxfId="0">
      <formula>LEFT($AK$14,7)="Overdue"</formula>
    </cfRule>
    <cfRule type="expression" priority="3" aboveAverage="0" equalAverage="0" bottom="0" percent="0" rank="0" text="" dxfId="1">
      <formula>$AK$14="Due today"</formula>
    </cfRule>
    <cfRule type="expression" priority="4" aboveAverage="0" equalAverage="0" bottom="0" percent="0" rank="0" text="" dxfId="2">
      <formula>$AK$14&lt;&gt;""</formula>
    </cfRule>
  </conditionalFormatting>
  <conditionalFormatting sqref="AK14:AN15">
    <cfRule type="expression" priority="5" aboveAverage="0" equalAverage="0" bottom="0" percent="0" rank="0" text="" dxfId="0">
      <formula>LEFT($AK$14,7)="Overdue"</formula>
    </cfRule>
    <cfRule type="expression" priority="6" aboveAverage="0" equalAverage="0" bottom="0" percent="0" rank="0" text="" dxfId="1">
      <formula>$AK$14="Due today"</formula>
    </cfRule>
    <cfRule type="expression" priority="7" aboveAverage="0" equalAverage="0" bottom="0" percent="0" rank="0" text="" dxfId="2">
      <formula>$AK$14&lt;&gt;""</formula>
    </cfRule>
  </conditionalFormatting>
  <conditionalFormatting sqref="AC16:AD17">
    <cfRule type="expression" priority="8" aboveAverage="0" equalAverage="0" bottom="0" percent="0" rank="0" text="" dxfId="0">
      <formula>LEFT($AK$16,7)="Overdue"</formula>
    </cfRule>
    <cfRule type="expression" priority="9" aboveAverage="0" equalAverage="0" bottom="0" percent="0" rank="0" text="" dxfId="1">
      <formula>$AK$16="Due today"</formula>
    </cfRule>
    <cfRule type="expression" priority="10" aboveAverage="0" equalAverage="0" bottom="0" percent="0" rank="0" text="" dxfId="2">
      <formula>$AK$16&lt;&gt;""</formula>
    </cfRule>
  </conditionalFormatting>
  <conditionalFormatting sqref="AK16:AN17">
    <cfRule type="expression" priority="11" aboveAverage="0" equalAverage="0" bottom="0" percent="0" rank="0" text="" dxfId="0">
      <formula>LEFT($AK$16,7)="Overdue"</formula>
    </cfRule>
    <cfRule type="expression" priority="12" aboveAverage="0" equalAverage="0" bottom="0" percent="0" rank="0" text="" dxfId="1">
      <formula>$AK$16="Due today"</formula>
    </cfRule>
    <cfRule type="expression" priority="13" aboveAverage="0" equalAverage="0" bottom="0" percent="0" rank="0" text="" dxfId="2">
      <formula>$AK$16&lt;&gt;""</formula>
    </cfRule>
  </conditionalFormatting>
  <conditionalFormatting sqref="AC18:AD19">
    <cfRule type="expression" priority="14" aboveAverage="0" equalAverage="0" bottom="0" percent="0" rank="0" text="" dxfId="0">
      <formula>LEFT($AK$18,7)="Overdue"</formula>
    </cfRule>
    <cfRule type="expression" priority="15" aboveAverage="0" equalAverage="0" bottom="0" percent="0" rank="0" text="" dxfId="1">
      <formula>$AK$18="Due today"</formula>
    </cfRule>
    <cfRule type="expression" priority="16" aboveAverage="0" equalAverage="0" bottom="0" percent="0" rank="0" text="" dxfId="2">
      <formula>$AK$18&lt;&gt;""</formula>
    </cfRule>
  </conditionalFormatting>
  <conditionalFormatting sqref="AK18:AN19">
    <cfRule type="expression" priority="17" aboveAverage="0" equalAverage="0" bottom="0" percent="0" rank="0" text="" dxfId="0">
      <formula>LEFT($AK$18,7)="Overdue"</formula>
    </cfRule>
    <cfRule type="expression" priority="18" aboveAverage="0" equalAverage="0" bottom="0" percent="0" rank="0" text="" dxfId="1">
      <formula>$AK$18="Due today"</formula>
    </cfRule>
    <cfRule type="expression" priority="19" aboveAverage="0" equalAverage="0" bottom="0" percent="0" rank="0" text="" dxfId="2">
      <formula>$AK$18&lt;&gt;""</formula>
    </cfRule>
  </conditionalFormatting>
  <conditionalFormatting sqref="AC20:AD21">
    <cfRule type="expression" priority="20" aboveAverage="0" equalAverage="0" bottom="0" percent="0" rank="0" text="" dxfId="0">
      <formula>LEFT($AK$20,7)="Overdue"</formula>
    </cfRule>
    <cfRule type="expression" priority="21" aboveAverage="0" equalAverage="0" bottom="0" percent="0" rank="0" text="" dxfId="1">
      <formula>$AK$20="Due today"</formula>
    </cfRule>
    <cfRule type="expression" priority="22" aboveAverage="0" equalAverage="0" bottom="0" percent="0" rank="0" text="" dxfId="2">
      <formula>$AK$20&lt;&gt;""</formula>
    </cfRule>
  </conditionalFormatting>
  <conditionalFormatting sqref="AK20:AN21">
    <cfRule type="expression" priority="23" aboveAverage="0" equalAverage="0" bottom="0" percent="0" rank="0" text="" dxfId="0">
      <formula>LEFT($AK$20,7)="Overdue"</formula>
    </cfRule>
    <cfRule type="expression" priority="24" aboveAverage="0" equalAverage="0" bottom="0" percent="0" rank="0" text="" dxfId="1">
      <formula>$AK$20="Due today"</formula>
    </cfRule>
    <cfRule type="expression" priority="25" aboveAverage="0" equalAverage="0" bottom="0" percent="0" rank="0" text="" dxfId="2">
      <formula>$AK$20&lt;&gt;""</formula>
    </cfRule>
  </conditionalFormatting>
  <conditionalFormatting sqref="AC24:AD25">
    <cfRule type="expression" priority="26" aboveAverage="0" equalAverage="0" bottom="0" percent="0" rank="0" text="" dxfId="1">
      <formula>$AQ$24&lt;&gt;""</formula>
    </cfRule>
  </conditionalFormatting>
  <conditionalFormatting sqref="AK24:AN25">
    <cfRule type="expression" priority="27" aboveAverage="0" equalAverage="0" bottom="0" percent="0" rank="0" text="" dxfId="2">
      <formula>$AQ$24&lt;&gt;""</formula>
    </cfRule>
  </conditionalFormatting>
  <conditionalFormatting sqref="AC26:AD27">
    <cfRule type="expression" priority="28" aboveAverage="0" equalAverage="0" bottom="0" percent="0" rank="0" text="" dxfId="1">
      <formula>$AQ$26&lt;&gt;""</formula>
    </cfRule>
  </conditionalFormatting>
  <conditionalFormatting sqref="AK26:AN27">
    <cfRule type="expression" priority="29" aboveAverage="0" equalAverage="0" bottom="0" percent="0" rank="0" text="" dxfId="2">
      <formula>$AQ$26&lt;&gt;""</formula>
    </cfRule>
  </conditionalFormatting>
  <conditionalFormatting sqref="AC28:AD29">
    <cfRule type="expression" priority="30" aboveAverage="0" equalAverage="0" bottom="0" percent="0" rank="0" text="" dxfId="1">
      <formula>$AQ$28&lt;&gt;""</formula>
    </cfRule>
  </conditionalFormatting>
  <conditionalFormatting sqref="AK28:AN29">
    <cfRule type="expression" priority="31" aboveAverage="0" equalAverage="0" bottom="0" percent="0" rank="0" text="" dxfId="2">
      <formula>$AQ$28&lt;&gt;""</formula>
    </cfRule>
  </conditionalFormatting>
  <dataValidations count="2">
    <dataValidation allowBlank="true" error="Please choose one of the options in the dropdown." errorStyle="stop" errorTitle="Pick from the list" operator="between" prompt="Choose a month, or All." promptTitle="Month" showDropDown="false" showErrorMessage="true" showInputMessage="true" sqref="F5" type="list">
      <formula1>Lists!$B$2:$B$14</formula1>
      <formula2>0</formula2>
    </dataValidation>
    <dataValidation allowBlank="true" errorStyle="stop" operator="between" prompt="Choose a year, or All. You can also type any year." promptTitle="Year" showDropDown="false" showErrorMessage="false" showInputMessage="true" sqref="M5" type="list">
      <formula1>Lists!$C$2:$C$19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FD8"/>
    <pageSetUpPr fitToPage="true"/>
  </sheetPr>
  <dimension ref="A1:U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D8" activeCellId="0" sqref="D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24"/>
    <col collapsed="false" customWidth="true" hidden="false" outlineLevel="0" max="4" min="4" style="1" width="28"/>
    <col collapsed="false" customWidth="true" hidden="false" outlineLevel="0" max="7" min="5" style="1" width="16"/>
    <col collapsed="false" customWidth="true" hidden="false" outlineLevel="0" max="9" min="8" style="1" width="18"/>
    <col collapsed="false" customWidth="true" hidden="false" outlineLevel="0" max="10" min="10" style="1" width="14"/>
    <col collapsed="false" customWidth="true" hidden="false" outlineLevel="0" max="11" min="11" style="1" width="16"/>
    <col collapsed="false" customWidth="true" hidden="false" outlineLevel="0" max="12" min="12" style="1" width="15"/>
    <col collapsed="false" customWidth="true" hidden="false" outlineLevel="0" max="14" min="13" style="1" width="18"/>
    <col collapsed="false" customWidth="true" hidden="false" outlineLevel="0" max="15" min="15" style="1" width="30"/>
    <col collapsed="false" customWidth="true" hidden="false" outlineLevel="0" max="16" min="16" style="1" width="34"/>
    <col collapsed="false" customWidth="true" hidden="true" outlineLevel="0" max="18" min="17" style="1" width="8"/>
    <col collapsed="false" customWidth="true" hidden="true" outlineLevel="0" max="19" min="19" style="1" width="14"/>
    <col collapsed="false" customWidth="true" hidden="true" outlineLevel="0" max="20" min="20" style="1" width="3"/>
    <col collapsed="false" customWidth="true" hidden="true" outlineLevel="0" max="21" min="21" style="1" width="14"/>
    <col collapsed="false" customWidth="true" hidden="false" outlineLevel="0" max="70" min="22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U1" s="1" t="str">
        <f aca="false">St_Wishlist</f>
        <v>Wishlist</v>
      </c>
    </row>
    <row r="2" customFormat="false" ht="33.75" hidden="false" customHeight="true" outlineLevel="0" collapsed="false">
      <c r="A2" s="2"/>
      <c r="B2" s="4" t="s">
        <v>57</v>
      </c>
      <c r="C2" s="2"/>
      <c r="D2" s="2"/>
      <c r="E2" s="2"/>
      <c r="F2" s="2"/>
      <c r="G2" s="2"/>
      <c r="H2" s="2"/>
      <c r="I2" s="2"/>
      <c r="J2" s="5" t="s">
        <v>91</v>
      </c>
      <c r="K2" s="5"/>
      <c r="L2" s="5"/>
      <c r="M2" s="5"/>
      <c r="N2" s="5"/>
      <c r="O2" s="6" t="str">
        <f aca="true">TEXT(TODAY(),"ddd")&amp;" · "&amp;TEXT(TODAY(),"dd mmm yyyy")</f>
        <v>Tue · 06 Oct 2026</v>
      </c>
      <c r="P2" s="2"/>
      <c r="U2" s="1" t="str">
        <f aca="false">St_Applied</f>
        <v>Applied</v>
      </c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U3" s="1" t="str">
        <f aca="false">St_Interviewing</f>
        <v>Interviewing</v>
      </c>
    </row>
    <row r="4" customFormat="false" ht="12" hidden="false" customHeight="true" outlineLevel="0" collapsed="false">
      <c r="U4" s="1" t="str">
        <f aca="false">St_Offer</f>
        <v>Offer</v>
      </c>
    </row>
    <row r="5" customFormat="false" ht="24" hidden="false" customHeight="true" outlineLevel="0" collapsed="false">
      <c r="C5" s="76" t="str">
        <f aca="false">"All · "&amp;COUNTIF(App_Company,"&lt;&gt;")</f>
        <v>All · 0</v>
      </c>
      <c r="D5" s="77" t="str">
        <f aca="false">"Applied · "&amp;COUNTIF(App_Status,St_Applied)</f>
        <v>Applied · 0</v>
      </c>
      <c r="E5" s="78" t="str">
        <f aca="false">"Interviewing · "&amp;COUNTIF(App_Status,St_Interviewing)</f>
        <v>Interviewing · 0</v>
      </c>
      <c r="F5" s="78"/>
      <c r="G5" s="79" t="str">
        <f aca="false">"Offer · "&amp;COUNTIF(App_Status,St_Offer)</f>
        <v>Offer · 0</v>
      </c>
      <c r="H5" s="80" t="str">
        <f aca="false">"Rejected · "&amp;COUNTIF(App_Status,St_Rejected)</f>
        <v>Rejected · 0</v>
      </c>
      <c r="I5" s="81" t="str">
        <f aca="false">"Wishlist · "&amp;COUNTIF(App_Status,St_Wishlist)</f>
        <v>Wishlist · 0</v>
      </c>
      <c r="J5" s="82" t="str">
        <f aca="false">"Withdrawn · "&amp;COUNTIF(App_Status,St_Withdrawn)</f>
        <v>Withdrawn · 0</v>
      </c>
      <c r="K5" s="82"/>
      <c r="M5" s="83" t="s">
        <v>92</v>
      </c>
      <c r="N5" s="83"/>
      <c r="O5" s="83"/>
      <c r="P5" s="83"/>
      <c r="U5" s="1" t="str">
        <f aca="false">St_Rejected</f>
        <v>Rejected</v>
      </c>
    </row>
    <row r="6" customFormat="false" ht="7.5" hidden="false" customHeight="true" outlineLevel="0" collapsed="false">
      <c r="Q6" s="1" t="s">
        <v>93</v>
      </c>
      <c r="R6" s="1" t="s">
        <v>75</v>
      </c>
      <c r="S6" s="1" t="s">
        <v>94</v>
      </c>
      <c r="U6" s="1" t="str">
        <f aca="false">St_Withdrawn</f>
        <v>Withdrawn</v>
      </c>
    </row>
    <row r="7" customFormat="false" ht="33.75" hidden="false" customHeight="true" outlineLevel="0" collapsed="false">
      <c r="B7" s="84" t="s">
        <v>95</v>
      </c>
      <c r="C7" s="85" t="s">
        <v>96</v>
      </c>
      <c r="D7" s="85" t="s">
        <v>97</v>
      </c>
      <c r="E7" s="86" t="s">
        <v>10</v>
      </c>
      <c r="F7" s="86" t="s">
        <v>98</v>
      </c>
      <c r="G7" s="86" t="s">
        <v>99</v>
      </c>
      <c r="H7" s="86" t="s">
        <v>100</v>
      </c>
      <c r="I7" s="87" t="s">
        <v>101</v>
      </c>
      <c r="J7" s="87" t="s">
        <v>102</v>
      </c>
      <c r="K7" s="85" t="s">
        <v>103</v>
      </c>
      <c r="L7" s="86" t="s">
        <v>104</v>
      </c>
      <c r="M7" s="85" t="s">
        <v>105</v>
      </c>
      <c r="N7" s="85" t="s">
        <v>106</v>
      </c>
      <c r="O7" s="85" t="s">
        <v>107</v>
      </c>
      <c r="P7" s="88" t="s">
        <v>108</v>
      </c>
    </row>
    <row r="8" customFormat="false" ht="21.75" hidden="false" customHeight="true" outlineLevel="0" collapsed="false">
      <c r="B8" s="89" t="str">
        <f aca="false">IF(C8="","",ROW()-7)</f>
        <v/>
      </c>
      <c r="C8" s="90"/>
      <c r="D8" s="91"/>
      <c r="E8" s="92"/>
      <c r="F8" s="93"/>
      <c r="G8" s="92"/>
      <c r="H8" s="93"/>
      <c r="I8" s="94" t="str">
        <f aca="true">IF(C8="","",IF(OR(H8="",NOT(OR(G8=St_Applied,G8=St_Interviewing))),"—",IF(H8&lt;TODAY(),"Overdue · "&amp;TEXT(H8,"dd mmm"),IF(H8=TODAY(),"Due today",IF(H8=TODAY()+1,"Tomorrow","In "&amp;(H8-TODAY())&amp;" days")))))</f>
        <v/>
      </c>
      <c r="J8" s="95" t="str">
        <f aca="true">IF(C8="","",IF(AND(F8&lt;&gt;"",OR(G8=St_Applied,G8=St_Interviewing)),TODAY()-F8,"—"))</f>
        <v/>
      </c>
      <c r="K8" s="91"/>
      <c r="L8" s="92"/>
      <c r="M8" s="91"/>
      <c r="N8" s="91"/>
      <c r="O8" s="91"/>
      <c r="P8" s="96"/>
      <c r="Q8" s="1" t="n">
        <f aca="false">IF(F8="",0,MONTH(F8))</f>
        <v>0</v>
      </c>
      <c r="R8" s="1" t="n">
        <f aca="false">IF(F8="",0,YEAR(F8))</f>
        <v>0</v>
      </c>
      <c r="S8" s="1" t="str">
        <f aca="false">IF(AND(C8&lt;&gt;"",H8&lt;&gt;"",OR(G8=St_Applied,G8=St_Interviewing)),H8+ROW()/100000,"")</f>
        <v/>
      </c>
    </row>
    <row r="9" customFormat="false" ht="21.75" hidden="false" customHeight="true" outlineLevel="0" collapsed="false">
      <c r="B9" s="89" t="str">
        <f aca="false">IF(C9="","",ROW()-7)</f>
        <v/>
      </c>
      <c r="C9" s="90"/>
      <c r="D9" s="91"/>
      <c r="E9" s="92"/>
      <c r="F9" s="93"/>
      <c r="G9" s="92"/>
      <c r="H9" s="93"/>
      <c r="I9" s="94" t="str">
        <f aca="true">IF(C9="","",IF(OR(H9="",NOT(OR(G9=St_Applied,G9=St_Interviewing))),"—",IF(H9&lt;TODAY(),"Overdue · "&amp;TEXT(H9,"dd mmm"),IF(H9=TODAY(),"Due today",IF(H9=TODAY()+1,"Tomorrow","In "&amp;(H9-TODAY())&amp;" days")))))</f>
        <v/>
      </c>
      <c r="J9" s="95" t="str">
        <f aca="true">IF(C9="","",IF(AND(F9&lt;&gt;"",OR(G9=St_Applied,G9=St_Interviewing)),TODAY()-F9,"—"))</f>
        <v/>
      </c>
      <c r="K9" s="91"/>
      <c r="L9" s="92"/>
      <c r="M9" s="91"/>
      <c r="N9" s="91"/>
      <c r="O9" s="91"/>
      <c r="P9" s="96"/>
      <c r="Q9" s="1" t="n">
        <f aca="false">IF(F9="",0,MONTH(F9))</f>
        <v>0</v>
      </c>
      <c r="R9" s="1" t="n">
        <f aca="false">IF(F9="",0,YEAR(F9))</f>
        <v>0</v>
      </c>
      <c r="S9" s="1" t="str">
        <f aca="false">IF(AND(C9&lt;&gt;"",H9&lt;&gt;"",OR(G9=St_Applied,G9=St_Interviewing)),H9+ROW()/100000,"")</f>
        <v/>
      </c>
    </row>
    <row r="10" customFormat="false" ht="21.75" hidden="false" customHeight="true" outlineLevel="0" collapsed="false">
      <c r="B10" s="89" t="str">
        <f aca="false">IF(C10="","",ROW()-7)</f>
        <v/>
      </c>
      <c r="C10" s="90"/>
      <c r="D10" s="91"/>
      <c r="E10" s="92"/>
      <c r="F10" s="93"/>
      <c r="G10" s="92"/>
      <c r="H10" s="93"/>
      <c r="I10" s="94" t="str">
        <f aca="true">IF(C10="","",IF(OR(H10="",NOT(OR(G10=St_Applied,G10=St_Interviewing))),"—",IF(H10&lt;TODAY(),"Overdue · "&amp;TEXT(H10,"dd mmm"),IF(H10=TODAY(),"Due today",IF(H10=TODAY()+1,"Tomorrow","In "&amp;(H10-TODAY())&amp;" days")))))</f>
        <v/>
      </c>
      <c r="J10" s="95" t="str">
        <f aca="true">IF(C10="","",IF(AND(F10&lt;&gt;"",OR(G10=St_Applied,G10=St_Interviewing)),TODAY()-F10,"—"))</f>
        <v/>
      </c>
      <c r="K10" s="91"/>
      <c r="L10" s="92"/>
      <c r="M10" s="91"/>
      <c r="N10" s="91"/>
      <c r="O10" s="91"/>
      <c r="P10" s="96"/>
      <c r="Q10" s="1" t="n">
        <f aca="false">IF(F10="",0,MONTH(F10))</f>
        <v>0</v>
      </c>
      <c r="R10" s="1" t="n">
        <f aca="false">IF(F10="",0,YEAR(F10))</f>
        <v>0</v>
      </c>
      <c r="S10" s="1" t="str">
        <f aca="false">IF(AND(C10&lt;&gt;"",H10&lt;&gt;"",OR(G10=St_Applied,G10=St_Interviewing)),H10+ROW()/100000,"")</f>
        <v/>
      </c>
    </row>
    <row r="11" customFormat="false" ht="21.75" hidden="false" customHeight="true" outlineLevel="0" collapsed="false">
      <c r="B11" s="89" t="str">
        <f aca="false">IF(C11="","",ROW()-7)</f>
        <v/>
      </c>
      <c r="C11" s="90"/>
      <c r="D11" s="91"/>
      <c r="E11" s="92"/>
      <c r="F11" s="93"/>
      <c r="G11" s="92"/>
      <c r="H11" s="93"/>
      <c r="I11" s="94" t="str">
        <f aca="true">IF(C11="","",IF(OR(H11="",NOT(OR(G11=St_Applied,G11=St_Interviewing))),"—",IF(H11&lt;TODAY(),"Overdue · "&amp;TEXT(H11,"dd mmm"),IF(H11=TODAY(),"Due today",IF(H11=TODAY()+1,"Tomorrow","In "&amp;(H11-TODAY())&amp;" days")))))</f>
        <v/>
      </c>
      <c r="J11" s="95" t="str">
        <f aca="true">IF(C11="","",IF(AND(F11&lt;&gt;"",OR(G11=St_Applied,G11=St_Interviewing)),TODAY()-F11,"—"))</f>
        <v/>
      </c>
      <c r="K11" s="91"/>
      <c r="L11" s="92"/>
      <c r="M11" s="91"/>
      <c r="N11" s="91"/>
      <c r="O11" s="91"/>
      <c r="P11" s="96"/>
      <c r="Q11" s="1" t="n">
        <f aca="false">IF(F11="",0,MONTH(F11))</f>
        <v>0</v>
      </c>
      <c r="R11" s="1" t="n">
        <f aca="false">IF(F11="",0,YEAR(F11))</f>
        <v>0</v>
      </c>
      <c r="S11" s="1" t="str">
        <f aca="false">IF(AND(C11&lt;&gt;"",H11&lt;&gt;"",OR(G11=St_Applied,G11=St_Interviewing)),H11+ROW()/100000,"")</f>
        <v/>
      </c>
    </row>
    <row r="12" customFormat="false" ht="21.75" hidden="false" customHeight="true" outlineLevel="0" collapsed="false">
      <c r="B12" s="89" t="str">
        <f aca="false">IF(C12="","",ROW()-7)</f>
        <v/>
      </c>
      <c r="C12" s="90"/>
      <c r="D12" s="91"/>
      <c r="E12" s="92"/>
      <c r="F12" s="93"/>
      <c r="G12" s="92"/>
      <c r="H12" s="93"/>
      <c r="I12" s="94" t="str">
        <f aca="true">IF(C12="","",IF(OR(H12="",NOT(OR(G12=St_Applied,G12=St_Interviewing))),"—",IF(H12&lt;TODAY(),"Overdue · "&amp;TEXT(H12,"dd mmm"),IF(H12=TODAY(),"Due today",IF(H12=TODAY()+1,"Tomorrow","In "&amp;(H12-TODAY())&amp;" days")))))</f>
        <v/>
      </c>
      <c r="J12" s="95" t="str">
        <f aca="true">IF(C12="","",IF(AND(F12&lt;&gt;"",OR(G12=St_Applied,G12=St_Interviewing)),TODAY()-F12,"—"))</f>
        <v/>
      </c>
      <c r="K12" s="91"/>
      <c r="L12" s="92"/>
      <c r="M12" s="91"/>
      <c r="N12" s="91"/>
      <c r="O12" s="91"/>
      <c r="P12" s="96"/>
      <c r="Q12" s="1" t="n">
        <f aca="false">IF(F12="",0,MONTH(F12))</f>
        <v>0</v>
      </c>
      <c r="R12" s="1" t="n">
        <f aca="false">IF(F12="",0,YEAR(F12))</f>
        <v>0</v>
      </c>
      <c r="S12" s="1" t="str">
        <f aca="false">IF(AND(C12&lt;&gt;"",H12&lt;&gt;"",OR(G12=St_Applied,G12=St_Interviewing)),H12+ROW()/100000,"")</f>
        <v/>
      </c>
    </row>
    <row r="13" customFormat="false" ht="21.75" hidden="false" customHeight="true" outlineLevel="0" collapsed="false">
      <c r="B13" s="89" t="str">
        <f aca="false">IF(C13="","",ROW()-7)</f>
        <v/>
      </c>
      <c r="C13" s="90"/>
      <c r="D13" s="91"/>
      <c r="E13" s="92"/>
      <c r="F13" s="93"/>
      <c r="G13" s="92"/>
      <c r="H13" s="93"/>
      <c r="I13" s="94" t="str">
        <f aca="true">IF(C13="","",IF(OR(H13="",NOT(OR(G13=St_Applied,G13=St_Interviewing))),"—",IF(H13&lt;TODAY(),"Overdue · "&amp;TEXT(H13,"dd mmm"),IF(H13=TODAY(),"Due today",IF(H13=TODAY()+1,"Tomorrow","In "&amp;(H13-TODAY())&amp;" days")))))</f>
        <v/>
      </c>
      <c r="J13" s="95" t="str">
        <f aca="true">IF(C13="","",IF(AND(F13&lt;&gt;"",OR(G13=St_Applied,G13=St_Interviewing)),TODAY()-F13,"—"))</f>
        <v/>
      </c>
      <c r="K13" s="91"/>
      <c r="L13" s="92"/>
      <c r="M13" s="91"/>
      <c r="N13" s="91"/>
      <c r="O13" s="91"/>
      <c r="P13" s="96"/>
      <c r="Q13" s="1" t="n">
        <f aca="false">IF(F13="",0,MONTH(F13))</f>
        <v>0</v>
      </c>
      <c r="R13" s="1" t="n">
        <f aca="false">IF(F13="",0,YEAR(F13))</f>
        <v>0</v>
      </c>
      <c r="S13" s="1" t="str">
        <f aca="false">IF(AND(C13&lt;&gt;"",H13&lt;&gt;"",OR(G13=St_Applied,G13=St_Interviewing)),H13+ROW()/100000,"")</f>
        <v/>
      </c>
    </row>
    <row r="14" customFormat="false" ht="21.75" hidden="false" customHeight="true" outlineLevel="0" collapsed="false">
      <c r="B14" s="89" t="str">
        <f aca="false">IF(C14="","",ROW()-7)</f>
        <v/>
      </c>
      <c r="C14" s="90"/>
      <c r="D14" s="91"/>
      <c r="E14" s="92"/>
      <c r="F14" s="93"/>
      <c r="G14" s="92"/>
      <c r="H14" s="93"/>
      <c r="I14" s="94" t="str">
        <f aca="true">IF(C14="","",IF(OR(H14="",NOT(OR(G14=St_Applied,G14=St_Interviewing))),"—",IF(H14&lt;TODAY(),"Overdue · "&amp;TEXT(H14,"dd mmm"),IF(H14=TODAY(),"Due today",IF(H14=TODAY()+1,"Tomorrow","In "&amp;(H14-TODAY())&amp;" days")))))</f>
        <v/>
      </c>
      <c r="J14" s="95" t="str">
        <f aca="true">IF(C14="","",IF(AND(F14&lt;&gt;"",OR(G14=St_Applied,G14=St_Interviewing)),TODAY()-F14,"—"))</f>
        <v/>
      </c>
      <c r="K14" s="91"/>
      <c r="L14" s="92"/>
      <c r="M14" s="91"/>
      <c r="N14" s="91"/>
      <c r="O14" s="91"/>
      <c r="P14" s="96"/>
      <c r="Q14" s="1" t="n">
        <f aca="false">IF(F14="",0,MONTH(F14))</f>
        <v>0</v>
      </c>
      <c r="R14" s="1" t="n">
        <f aca="false">IF(F14="",0,YEAR(F14))</f>
        <v>0</v>
      </c>
      <c r="S14" s="1" t="str">
        <f aca="false">IF(AND(C14&lt;&gt;"",H14&lt;&gt;"",OR(G14=St_Applied,G14=St_Interviewing)),H14+ROW()/100000,"")</f>
        <v/>
      </c>
    </row>
    <row r="15" customFormat="false" ht="21.75" hidden="false" customHeight="true" outlineLevel="0" collapsed="false">
      <c r="B15" s="89" t="str">
        <f aca="false">IF(C15="","",ROW()-7)</f>
        <v/>
      </c>
      <c r="C15" s="90"/>
      <c r="D15" s="91"/>
      <c r="E15" s="92"/>
      <c r="F15" s="93"/>
      <c r="G15" s="92"/>
      <c r="H15" s="93"/>
      <c r="I15" s="94" t="str">
        <f aca="true">IF(C15="","",IF(OR(H15="",NOT(OR(G15=St_Applied,G15=St_Interviewing))),"—",IF(H15&lt;TODAY(),"Overdue · "&amp;TEXT(H15,"dd mmm"),IF(H15=TODAY(),"Due today",IF(H15=TODAY()+1,"Tomorrow","In "&amp;(H15-TODAY())&amp;" days")))))</f>
        <v/>
      </c>
      <c r="J15" s="95" t="str">
        <f aca="true">IF(C15="","",IF(AND(F15&lt;&gt;"",OR(G15=St_Applied,G15=St_Interviewing)),TODAY()-F15,"—"))</f>
        <v/>
      </c>
      <c r="K15" s="91"/>
      <c r="L15" s="92"/>
      <c r="M15" s="91"/>
      <c r="N15" s="91"/>
      <c r="O15" s="91"/>
      <c r="P15" s="96"/>
      <c r="Q15" s="1" t="n">
        <f aca="false">IF(F15="",0,MONTH(F15))</f>
        <v>0</v>
      </c>
      <c r="R15" s="1" t="n">
        <f aca="false">IF(F15="",0,YEAR(F15))</f>
        <v>0</v>
      </c>
      <c r="S15" s="1" t="str">
        <f aca="false">IF(AND(C15&lt;&gt;"",H15&lt;&gt;"",OR(G15=St_Applied,G15=St_Interviewing)),H15+ROW()/100000,"")</f>
        <v/>
      </c>
    </row>
    <row r="16" customFormat="false" ht="21.75" hidden="false" customHeight="true" outlineLevel="0" collapsed="false">
      <c r="B16" s="89" t="str">
        <f aca="false">IF(C16="","",ROW()-7)</f>
        <v/>
      </c>
      <c r="C16" s="90"/>
      <c r="D16" s="91"/>
      <c r="E16" s="92"/>
      <c r="F16" s="93"/>
      <c r="G16" s="92"/>
      <c r="H16" s="93"/>
      <c r="I16" s="94" t="str">
        <f aca="true">IF(C16="","",IF(OR(H16="",NOT(OR(G16=St_Applied,G16=St_Interviewing))),"—",IF(H16&lt;TODAY(),"Overdue · "&amp;TEXT(H16,"dd mmm"),IF(H16=TODAY(),"Due today",IF(H16=TODAY()+1,"Tomorrow","In "&amp;(H16-TODAY())&amp;" days")))))</f>
        <v/>
      </c>
      <c r="J16" s="95" t="str">
        <f aca="true">IF(C16="","",IF(AND(F16&lt;&gt;"",OR(G16=St_Applied,G16=St_Interviewing)),TODAY()-F16,"—"))</f>
        <v/>
      </c>
      <c r="K16" s="91"/>
      <c r="L16" s="92"/>
      <c r="M16" s="91"/>
      <c r="N16" s="91"/>
      <c r="O16" s="91"/>
      <c r="P16" s="96"/>
      <c r="Q16" s="1" t="n">
        <f aca="false">IF(F16="",0,MONTH(F16))</f>
        <v>0</v>
      </c>
      <c r="R16" s="1" t="n">
        <f aca="false">IF(F16="",0,YEAR(F16))</f>
        <v>0</v>
      </c>
      <c r="S16" s="1" t="str">
        <f aca="false">IF(AND(C16&lt;&gt;"",H16&lt;&gt;"",OR(G16=St_Applied,G16=St_Interviewing)),H16+ROW()/100000,"")</f>
        <v/>
      </c>
    </row>
    <row r="17" customFormat="false" ht="21.75" hidden="false" customHeight="true" outlineLevel="0" collapsed="false">
      <c r="B17" s="89" t="str">
        <f aca="false">IF(C17="","",ROW()-7)</f>
        <v/>
      </c>
      <c r="C17" s="90"/>
      <c r="D17" s="91"/>
      <c r="E17" s="92"/>
      <c r="F17" s="93"/>
      <c r="G17" s="92"/>
      <c r="H17" s="93"/>
      <c r="I17" s="94" t="str">
        <f aca="true">IF(C17="","",IF(OR(H17="",NOT(OR(G17=St_Applied,G17=St_Interviewing))),"—",IF(H17&lt;TODAY(),"Overdue · "&amp;TEXT(H17,"dd mmm"),IF(H17=TODAY(),"Due today",IF(H17=TODAY()+1,"Tomorrow","In "&amp;(H17-TODAY())&amp;" days")))))</f>
        <v/>
      </c>
      <c r="J17" s="95" t="str">
        <f aca="true">IF(C17="","",IF(AND(F17&lt;&gt;"",OR(G17=St_Applied,G17=St_Interviewing)),TODAY()-F17,"—"))</f>
        <v/>
      </c>
      <c r="K17" s="91"/>
      <c r="L17" s="92"/>
      <c r="M17" s="91"/>
      <c r="N17" s="91"/>
      <c r="O17" s="91"/>
      <c r="P17" s="96"/>
      <c r="Q17" s="1" t="n">
        <f aca="false">IF(F17="",0,MONTH(F17))</f>
        <v>0</v>
      </c>
      <c r="R17" s="1" t="n">
        <f aca="false">IF(F17="",0,YEAR(F17))</f>
        <v>0</v>
      </c>
      <c r="S17" s="1" t="str">
        <f aca="false">IF(AND(C17&lt;&gt;"",H17&lt;&gt;"",OR(G17=St_Applied,G17=St_Interviewing)),H17+ROW()/100000,"")</f>
        <v/>
      </c>
    </row>
    <row r="18" customFormat="false" ht="21.75" hidden="false" customHeight="true" outlineLevel="0" collapsed="false">
      <c r="B18" s="89" t="str">
        <f aca="false">IF(C18="","",ROW()-7)</f>
        <v/>
      </c>
      <c r="C18" s="90"/>
      <c r="D18" s="91"/>
      <c r="E18" s="92"/>
      <c r="F18" s="93"/>
      <c r="G18" s="92"/>
      <c r="H18" s="93"/>
      <c r="I18" s="94" t="str">
        <f aca="true">IF(C18="","",IF(OR(H18="",NOT(OR(G18=St_Applied,G18=St_Interviewing))),"—",IF(H18&lt;TODAY(),"Overdue · "&amp;TEXT(H18,"dd mmm"),IF(H18=TODAY(),"Due today",IF(H18=TODAY()+1,"Tomorrow","In "&amp;(H18-TODAY())&amp;" days")))))</f>
        <v/>
      </c>
      <c r="J18" s="95" t="str">
        <f aca="true">IF(C18="","",IF(AND(F18&lt;&gt;"",OR(G18=St_Applied,G18=St_Interviewing)),TODAY()-F18,"—"))</f>
        <v/>
      </c>
      <c r="K18" s="91"/>
      <c r="L18" s="92"/>
      <c r="M18" s="91"/>
      <c r="N18" s="91"/>
      <c r="O18" s="91"/>
      <c r="P18" s="96"/>
      <c r="Q18" s="1" t="n">
        <f aca="false">IF(F18="",0,MONTH(F18))</f>
        <v>0</v>
      </c>
      <c r="R18" s="1" t="n">
        <f aca="false">IF(F18="",0,YEAR(F18))</f>
        <v>0</v>
      </c>
      <c r="S18" s="1" t="str">
        <f aca="false">IF(AND(C18&lt;&gt;"",H18&lt;&gt;"",OR(G18=St_Applied,G18=St_Interviewing)),H18+ROW()/100000,"")</f>
        <v/>
      </c>
    </row>
    <row r="19" customFormat="false" ht="21.75" hidden="false" customHeight="true" outlineLevel="0" collapsed="false">
      <c r="B19" s="89" t="str">
        <f aca="false">IF(C19="","",ROW()-7)</f>
        <v/>
      </c>
      <c r="C19" s="90"/>
      <c r="D19" s="91"/>
      <c r="E19" s="92"/>
      <c r="F19" s="93"/>
      <c r="G19" s="92"/>
      <c r="H19" s="93"/>
      <c r="I19" s="94" t="str">
        <f aca="true">IF(C19="","",IF(OR(H19="",NOT(OR(G19=St_Applied,G19=St_Interviewing))),"—",IF(H19&lt;TODAY(),"Overdue · "&amp;TEXT(H19,"dd mmm"),IF(H19=TODAY(),"Due today",IF(H19=TODAY()+1,"Tomorrow","In "&amp;(H19-TODAY())&amp;" days")))))</f>
        <v/>
      </c>
      <c r="J19" s="95" t="str">
        <f aca="true">IF(C19="","",IF(AND(F19&lt;&gt;"",OR(G19=St_Applied,G19=St_Interviewing)),TODAY()-F19,"—"))</f>
        <v/>
      </c>
      <c r="K19" s="91"/>
      <c r="L19" s="92"/>
      <c r="M19" s="91"/>
      <c r="N19" s="91"/>
      <c r="O19" s="91"/>
      <c r="P19" s="96"/>
      <c r="Q19" s="1" t="n">
        <f aca="false">IF(F19="",0,MONTH(F19))</f>
        <v>0</v>
      </c>
      <c r="R19" s="1" t="n">
        <f aca="false">IF(F19="",0,YEAR(F19))</f>
        <v>0</v>
      </c>
      <c r="S19" s="1" t="str">
        <f aca="false">IF(AND(C19&lt;&gt;"",H19&lt;&gt;"",OR(G19=St_Applied,G19=St_Interviewing)),H19+ROW()/100000,"")</f>
        <v/>
      </c>
    </row>
    <row r="20" customFormat="false" ht="21.75" hidden="false" customHeight="true" outlineLevel="0" collapsed="false">
      <c r="B20" s="89" t="str">
        <f aca="false">IF(C20="","",ROW()-7)</f>
        <v/>
      </c>
      <c r="C20" s="90"/>
      <c r="D20" s="91"/>
      <c r="E20" s="92"/>
      <c r="F20" s="93"/>
      <c r="G20" s="92"/>
      <c r="H20" s="93"/>
      <c r="I20" s="94" t="str">
        <f aca="true">IF(C20="","",IF(OR(H20="",NOT(OR(G20=St_Applied,G20=St_Interviewing))),"—",IF(H20&lt;TODAY(),"Overdue · "&amp;TEXT(H20,"dd mmm"),IF(H20=TODAY(),"Due today",IF(H20=TODAY()+1,"Tomorrow","In "&amp;(H20-TODAY())&amp;" days")))))</f>
        <v/>
      </c>
      <c r="J20" s="95" t="str">
        <f aca="true">IF(C20="","",IF(AND(F20&lt;&gt;"",OR(G20=St_Applied,G20=St_Interviewing)),TODAY()-F20,"—"))</f>
        <v/>
      </c>
      <c r="K20" s="91"/>
      <c r="L20" s="92"/>
      <c r="M20" s="91"/>
      <c r="N20" s="91"/>
      <c r="O20" s="91"/>
      <c r="P20" s="96"/>
      <c r="Q20" s="1" t="n">
        <f aca="false">IF(F20="",0,MONTH(F20))</f>
        <v>0</v>
      </c>
      <c r="R20" s="1" t="n">
        <f aca="false">IF(F20="",0,YEAR(F20))</f>
        <v>0</v>
      </c>
      <c r="S20" s="1" t="str">
        <f aca="false">IF(AND(C20&lt;&gt;"",H20&lt;&gt;"",OR(G20=St_Applied,G20=St_Interviewing)),H20+ROW()/100000,"")</f>
        <v/>
      </c>
    </row>
    <row r="21" customFormat="false" ht="21.75" hidden="false" customHeight="true" outlineLevel="0" collapsed="false">
      <c r="B21" s="89" t="str">
        <f aca="false">IF(C21="","",ROW()-7)</f>
        <v/>
      </c>
      <c r="C21" s="90"/>
      <c r="D21" s="91"/>
      <c r="E21" s="92"/>
      <c r="F21" s="93"/>
      <c r="G21" s="92"/>
      <c r="H21" s="93"/>
      <c r="I21" s="94" t="str">
        <f aca="true">IF(C21="","",IF(OR(H21="",NOT(OR(G21=St_Applied,G21=St_Interviewing))),"—",IF(H21&lt;TODAY(),"Overdue · "&amp;TEXT(H21,"dd mmm"),IF(H21=TODAY(),"Due today",IF(H21=TODAY()+1,"Tomorrow","In "&amp;(H21-TODAY())&amp;" days")))))</f>
        <v/>
      </c>
      <c r="J21" s="95" t="str">
        <f aca="true">IF(C21="","",IF(AND(F21&lt;&gt;"",OR(G21=St_Applied,G21=St_Interviewing)),TODAY()-F21,"—"))</f>
        <v/>
      </c>
      <c r="K21" s="91"/>
      <c r="L21" s="92"/>
      <c r="M21" s="91"/>
      <c r="N21" s="91"/>
      <c r="O21" s="91"/>
      <c r="P21" s="96"/>
      <c r="Q21" s="1" t="n">
        <f aca="false">IF(F21="",0,MONTH(F21))</f>
        <v>0</v>
      </c>
      <c r="R21" s="1" t="n">
        <f aca="false">IF(F21="",0,YEAR(F21))</f>
        <v>0</v>
      </c>
      <c r="S21" s="1" t="str">
        <f aca="false">IF(AND(C21&lt;&gt;"",H21&lt;&gt;"",OR(G21=St_Applied,G21=St_Interviewing)),H21+ROW()/100000,"")</f>
        <v/>
      </c>
    </row>
    <row r="22" customFormat="false" ht="21.75" hidden="false" customHeight="true" outlineLevel="0" collapsed="false">
      <c r="B22" s="89" t="str">
        <f aca="false">IF(C22="","",ROW()-7)</f>
        <v/>
      </c>
      <c r="C22" s="90"/>
      <c r="D22" s="91"/>
      <c r="E22" s="92"/>
      <c r="F22" s="93"/>
      <c r="G22" s="92"/>
      <c r="H22" s="93"/>
      <c r="I22" s="94" t="str">
        <f aca="true">IF(C22="","",IF(OR(H22="",NOT(OR(G22=St_Applied,G22=St_Interviewing))),"—",IF(H22&lt;TODAY(),"Overdue · "&amp;TEXT(H22,"dd mmm"),IF(H22=TODAY(),"Due today",IF(H22=TODAY()+1,"Tomorrow","In "&amp;(H22-TODAY())&amp;" days")))))</f>
        <v/>
      </c>
      <c r="J22" s="95" t="str">
        <f aca="true">IF(C22="","",IF(AND(F22&lt;&gt;"",OR(G22=St_Applied,G22=St_Interviewing)),TODAY()-F22,"—"))</f>
        <v/>
      </c>
      <c r="K22" s="91"/>
      <c r="L22" s="92"/>
      <c r="M22" s="91"/>
      <c r="N22" s="91"/>
      <c r="O22" s="91"/>
      <c r="P22" s="96"/>
      <c r="Q22" s="1" t="n">
        <f aca="false">IF(F22="",0,MONTH(F22))</f>
        <v>0</v>
      </c>
      <c r="R22" s="1" t="n">
        <f aca="false">IF(F22="",0,YEAR(F22))</f>
        <v>0</v>
      </c>
      <c r="S22" s="1" t="str">
        <f aca="false">IF(AND(C22&lt;&gt;"",H22&lt;&gt;"",OR(G22=St_Applied,G22=St_Interviewing)),H22+ROW()/100000,"")</f>
        <v/>
      </c>
    </row>
    <row r="23" customFormat="false" ht="21.75" hidden="false" customHeight="true" outlineLevel="0" collapsed="false">
      <c r="B23" s="89" t="str">
        <f aca="false">IF(C23="","",ROW()-7)</f>
        <v/>
      </c>
      <c r="C23" s="90"/>
      <c r="D23" s="91"/>
      <c r="E23" s="92"/>
      <c r="F23" s="93"/>
      <c r="G23" s="92"/>
      <c r="H23" s="93"/>
      <c r="I23" s="94" t="str">
        <f aca="true">IF(C23="","",IF(OR(H23="",NOT(OR(G23=St_Applied,G23=St_Interviewing))),"—",IF(H23&lt;TODAY(),"Overdue · "&amp;TEXT(H23,"dd mmm"),IF(H23=TODAY(),"Due today",IF(H23=TODAY()+1,"Tomorrow","In "&amp;(H23-TODAY())&amp;" days")))))</f>
        <v/>
      </c>
      <c r="J23" s="95" t="str">
        <f aca="true">IF(C23="","",IF(AND(F23&lt;&gt;"",OR(G23=St_Applied,G23=St_Interviewing)),TODAY()-F23,"—"))</f>
        <v/>
      </c>
      <c r="K23" s="91"/>
      <c r="L23" s="92"/>
      <c r="M23" s="91"/>
      <c r="N23" s="91"/>
      <c r="O23" s="91"/>
      <c r="P23" s="96"/>
      <c r="Q23" s="1" t="n">
        <f aca="false">IF(F23="",0,MONTH(F23))</f>
        <v>0</v>
      </c>
      <c r="R23" s="1" t="n">
        <f aca="false">IF(F23="",0,YEAR(F23))</f>
        <v>0</v>
      </c>
      <c r="S23" s="1" t="str">
        <f aca="false">IF(AND(C23&lt;&gt;"",H23&lt;&gt;"",OR(G23=St_Applied,G23=St_Interviewing)),H23+ROW()/100000,"")</f>
        <v/>
      </c>
    </row>
    <row r="24" customFormat="false" ht="21.75" hidden="false" customHeight="true" outlineLevel="0" collapsed="false">
      <c r="B24" s="89" t="str">
        <f aca="false">IF(C24="","",ROW()-7)</f>
        <v/>
      </c>
      <c r="C24" s="90"/>
      <c r="D24" s="91"/>
      <c r="E24" s="92"/>
      <c r="F24" s="93"/>
      <c r="G24" s="92"/>
      <c r="H24" s="93"/>
      <c r="I24" s="94" t="str">
        <f aca="true">IF(C24="","",IF(OR(H24="",NOT(OR(G24=St_Applied,G24=St_Interviewing))),"—",IF(H24&lt;TODAY(),"Overdue · "&amp;TEXT(H24,"dd mmm"),IF(H24=TODAY(),"Due today",IF(H24=TODAY()+1,"Tomorrow","In "&amp;(H24-TODAY())&amp;" days")))))</f>
        <v/>
      </c>
      <c r="J24" s="95" t="str">
        <f aca="true">IF(C24="","",IF(AND(F24&lt;&gt;"",OR(G24=St_Applied,G24=St_Interviewing)),TODAY()-F24,"—"))</f>
        <v/>
      </c>
      <c r="K24" s="91"/>
      <c r="L24" s="92"/>
      <c r="M24" s="91"/>
      <c r="N24" s="91"/>
      <c r="O24" s="91"/>
      <c r="P24" s="96"/>
      <c r="Q24" s="1" t="n">
        <f aca="false">IF(F24="",0,MONTH(F24))</f>
        <v>0</v>
      </c>
      <c r="R24" s="1" t="n">
        <f aca="false">IF(F24="",0,YEAR(F24))</f>
        <v>0</v>
      </c>
      <c r="S24" s="1" t="str">
        <f aca="false">IF(AND(C24&lt;&gt;"",H24&lt;&gt;"",OR(G24=St_Applied,G24=St_Interviewing)),H24+ROW()/100000,"")</f>
        <v/>
      </c>
    </row>
    <row r="25" customFormat="false" ht="21.75" hidden="false" customHeight="true" outlineLevel="0" collapsed="false">
      <c r="B25" s="89" t="str">
        <f aca="false">IF(C25="","",ROW()-7)</f>
        <v/>
      </c>
      <c r="C25" s="90"/>
      <c r="D25" s="91"/>
      <c r="E25" s="92"/>
      <c r="F25" s="93"/>
      <c r="G25" s="92"/>
      <c r="H25" s="93"/>
      <c r="I25" s="94" t="str">
        <f aca="true">IF(C25="","",IF(OR(H25="",NOT(OR(G25=St_Applied,G25=St_Interviewing))),"—",IF(H25&lt;TODAY(),"Overdue · "&amp;TEXT(H25,"dd mmm"),IF(H25=TODAY(),"Due today",IF(H25=TODAY()+1,"Tomorrow","In "&amp;(H25-TODAY())&amp;" days")))))</f>
        <v/>
      </c>
      <c r="J25" s="95" t="str">
        <f aca="true">IF(C25="","",IF(AND(F25&lt;&gt;"",OR(G25=St_Applied,G25=St_Interviewing)),TODAY()-F25,"—"))</f>
        <v/>
      </c>
      <c r="K25" s="91"/>
      <c r="L25" s="92"/>
      <c r="M25" s="91"/>
      <c r="N25" s="91"/>
      <c r="O25" s="91"/>
      <c r="P25" s="96"/>
      <c r="Q25" s="1" t="n">
        <f aca="false">IF(F25="",0,MONTH(F25))</f>
        <v>0</v>
      </c>
      <c r="R25" s="1" t="n">
        <f aca="false">IF(F25="",0,YEAR(F25))</f>
        <v>0</v>
      </c>
      <c r="S25" s="1" t="str">
        <f aca="false">IF(AND(C25&lt;&gt;"",H25&lt;&gt;"",OR(G25=St_Applied,G25=St_Interviewing)),H25+ROW()/100000,"")</f>
        <v/>
      </c>
    </row>
    <row r="26" customFormat="false" ht="21.75" hidden="false" customHeight="true" outlineLevel="0" collapsed="false">
      <c r="B26" s="89" t="str">
        <f aca="false">IF(C26="","",ROW()-7)</f>
        <v/>
      </c>
      <c r="C26" s="90"/>
      <c r="D26" s="91"/>
      <c r="E26" s="92"/>
      <c r="F26" s="93"/>
      <c r="G26" s="92"/>
      <c r="H26" s="93"/>
      <c r="I26" s="94" t="str">
        <f aca="true">IF(C26="","",IF(OR(H26="",NOT(OR(G26=St_Applied,G26=St_Interviewing))),"—",IF(H26&lt;TODAY(),"Overdue · "&amp;TEXT(H26,"dd mmm"),IF(H26=TODAY(),"Due today",IF(H26=TODAY()+1,"Tomorrow","In "&amp;(H26-TODAY())&amp;" days")))))</f>
        <v/>
      </c>
      <c r="J26" s="95" t="str">
        <f aca="true">IF(C26="","",IF(AND(F26&lt;&gt;"",OR(G26=St_Applied,G26=St_Interviewing)),TODAY()-F26,"—"))</f>
        <v/>
      </c>
      <c r="K26" s="91"/>
      <c r="L26" s="92"/>
      <c r="M26" s="91"/>
      <c r="N26" s="91"/>
      <c r="O26" s="91"/>
      <c r="P26" s="96"/>
      <c r="Q26" s="1" t="n">
        <f aca="false">IF(F26="",0,MONTH(F26))</f>
        <v>0</v>
      </c>
      <c r="R26" s="1" t="n">
        <f aca="false">IF(F26="",0,YEAR(F26))</f>
        <v>0</v>
      </c>
      <c r="S26" s="1" t="str">
        <f aca="false">IF(AND(C26&lt;&gt;"",H26&lt;&gt;"",OR(G26=St_Applied,G26=St_Interviewing)),H26+ROW()/100000,"")</f>
        <v/>
      </c>
    </row>
    <row r="27" customFormat="false" ht="21.75" hidden="false" customHeight="true" outlineLevel="0" collapsed="false">
      <c r="B27" s="89" t="str">
        <f aca="false">IF(C27="","",ROW()-7)</f>
        <v/>
      </c>
      <c r="C27" s="90"/>
      <c r="D27" s="91"/>
      <c r="E27" s="92"/>
      <c r="F27" s="93"/>
      <c r="G27" s="92"/>
      <c r="H27" s="93"/>
      <c r="I27" s="94" t="str">
        <f aca="true">IF(C27="","",IF(OR(H27="",NOT(OR(G27=St_Applied,G27=St_Interviewing))),"—",IF(H27&lt;TODAY(),"Overdue · "&amp;TEXT(H27,"dd mmm"),IF(H27=TODAY(),"Due today",IF(H27=TODAY()+1,"Tomorrow","In "&amp;(H27-TODAY())&amp;" days")))))</f>
        <v/>
      </c>
      <c r="J27" s="95" t="str">
        <f aca="true">IF(C27="","",IF(AND(F27&lt;&gt;"",OR(G27=St_Applied,G27=St_Interviewing)),TODAY()-F27,"—"))</f>
        <v/>
      </c>
      <c r="K27" s="91"/>
      <c r="L27" s="92"/>
      <c r="M27" s="91"/>
      <c r="N27" s="91"/>
      <c r="O27" s="91"/>
      <c r="P27" s="96"/>
      <c r="Q27" s="1" t="n">
        <f aca="false">IF(F27="",0,MONTH(F27))</f>
        <v>0</v>
      </c>
      <c r="R27" s="1" t="n">
        <f aca="false">IF(F27="",0,YEAR(F27))</f>
        <v>0</v>
      </c>
      <c r="S27" s="1" t="str">
        <f aca="false">IF(AND(C27&lt;&gt;"",H27&lt;&gt;"",OR(G27=St_Applied,G27=St_Interviewing)),H27+ROW()/100000,"")</f>
        <v/>
      </c>
    </row>
    <row r="28" customFormat="false" ht="21.75" hidden="false" customHeight="true" outlineLevel="0" collapsed="false">
      <c r="B28" s="89" t="str">
        <f aca="false">IF(C28="","",ROW()-7)</f>
        <v/>
      </c>
      <c r="C28" s="90"/>
      <c r="D28" s="91"/>
      <c r="E28" s="92"/>
      <c r="F28" s="93"/>
      <c r="G28" s="92"/>
      <c r="H28" s="93"/>
      <c r="I28" s="94" t="str">
        <f aca="true">IF(C28="","",IF(OR(H28="",NOT(OR(G28=St_Applied,G28=St_Interviewing))),"—",IF(H28&lt;TODAY(),"Overdue · "&amp;TEXT(H28,"dd mmm"),IF(H28=TODAY(),"Due today",IF(H28=TODAY()+1,"Tomorrow","In "&amp;(H28-TODAY())&amp;" days")))))</f>
        <v/>
      </c>
      <c r="J28" s="95" t="str">
        <f aca="true">IF(C28="","",IF(AND(F28&lt;&gt;"",OR(G28=St_Applied,G28=St_Interviewing)),TODAY()-F28,"—"))</f>
        <v/>
      </c>
      <c r="K28" s="91"/>
      <c r="L28" s="92"/>
      <c r="M28" s="91"/>
      <c r="N28" s="91"/>
      <c r="O28" s="91"/>
      <c r="P28" s="96"/>
      <c r="Q28" s="1" t="n">
        <f aca="false">IF(F28="",0,MONTH(F28))</f>
        <v>0</v>
      </c>
      <c r="R28" s="1" t="n">
        <f aca="false">IF(F28="",0,YEAR(F28))</f>
        <v>0</v>
      </c>
      <c r="S28" s="1" t="str">
        <f aca="false">IF(AND(C28&lt;&gt;"",H28&lt;&gt;"",OR(G28=St_Applied,G28=St_Interviewing)),H28+ROW()/100000,"")</f>
        <v/>
      </c>
    </row>
    <row r="29" customFormat="false" ht="21.75" hidden="false" customHeight="true" outlineLevel="0" collapsed="false">
      <c r="B29" s="89" t="str">
        <f aca="false">IF(C29="","",ROW()-7)</f>
        <v/>
      </c>
      <c r="C29" s="90"/>
      <c r="D29" s="91"/>
      <c r="E29" s="92"/>
      <c r="F29" s="93"/>
      <c r="G29" s="92"/>
      <c r="H29" s="93"/>
      <c r="I29" s="94" t="str">
        <f aca="true">IF(C29="","",IF(OR(H29="",NOT(OR(G29=St_Applied,G29=St_Interviewing))),"—",IF(H29&lt;TODAY(),"Overdue · "&amp;TEXT(H29,"dd mmm"),IF(H29=TODAY(),"Due today",IF(H29=TODAY()+1,"Tomorrow","In "&amp;(H29-TODAY())&amp;" days")))))</f>
        <v/>
      </c>
      <c r="J29" s="95" t="str">
        <f aca="true">IF(C29="","",IF(AND(F29&lt;&gt;"",OR(G29=St_Applied,G29=St_Interviewing)),TODAY()-F29,"—"))</f>
        <v/>
      </c>
      <c r="K29" s="91"/>
      <c r="L29" s="92"/>
      <c r="M29" s="91"/>
      <c r="N29" s="91"/>
      <c r="O29" s="91"/>
      <c r="P29" s="96"/>
      <c r="Q29" s="1" t="n">
        <f aca="false">IF(F29="",0,MONTH(F29))</f>
        <v>0</v>
      </c>
      <c r="R29" s="1" t="n">
        <f aca="false">IF(F29="",0,YEAR(F29))</f>
        <v>0</v>
      </c>
      <c r="S29" s="1" t="str">
        <f aca="false">IF(AND(C29&lt;&gt;"",H29&lt;&gt;"",OR(G29=St_Applied,G29=St_Interviewing)),H29+ROW()/100000,"")</f>
        <v/>
      </c>
    </row>
    <row r="30" customFormat="false" ht="21.75" hidden="false" customHeight="true" outlineLevel="0" collapsed="false">
      <c r="B30" s="89" t="str">
        <f aca="false">IF(C30="","",ROW()-7)</f>
        <v/>
      </c>
      <c r="C30" s="90"/>
      <c r="D30" s="91"/>
      <c r="E30" s="92"/>
      <c r="F30" s="93"/>
      <c r="G30" s="92"/>
      <c r="H30" s="93"/>
      <c r="I30" s="94" t="str">
        <f aca="true">IF(C30="","",IF(OR(H30="",NOT(OR(G30=St_Applied,G30=St_Interviewing))),"—",IF(H30&lt;TODAY(),"Overdue · "&amp;TEXT(H30,"dd mmm"),IF(H30=TODAY(),"Due today",IF(H30=TODAY()+1,"Tomorrow","In "&amp;(H30-TODAY())&amp;" days")))))</f>
        <v/>
      </c>
      <c r="J30" s="95" t="str">
        <f aca="true">IF(C30="","",IF(AND(F30&lt;&gt;"",OR(G30=St_Applied,G30=St_Interviewing)),TODAY()-F30,"—"))</f>
        <v/>
      </c>
      <c r="K30" s="91"/>
      <c r="L30" s="92"/>
      <c r="M30" s="91"/>
      <c r="N30" s="91"/>
      <c r="O30" s="91"/>
      <c r="P30" s="96"/>
      <c r="Q30" s="1" t="n">
        <f aca="false">IF(F30="",0,MONTH(F30))</f>
        <v>0</v>
      </c>
      <c r="R30" s="1" t="n">
        <f aca="false">IF(F30="",0,YEAR(F30))</f>
        <v>0</v>
      </c>
      <c r="S30" s="1" t="str">
        <f aca="false">IF(AND(C30&lt;&gt;"",H30&lt;&gt;"",OR(G30=St_Applied,G30=St_Interviewing)),H30+ROW()/100000,"")</f>
        <v/>
      </c>
    </row>
    <row r="31" customFormat="false" ht="21.75" hidden="false" customHeight="true" outlineLevel="0" collapsed="false">
      <c r="B31" s="89" t="str">
        <f aca="false">IF(C31="","",ROW()-7)</f>
        <v/>
      </c>
      <c r="C31" s="90"/>
      <c r="D31" s="91"/>
      <c r="E31" s="92"/>
      <c r="F31" s="93"/>
      <c r="G31" s="92"/>
      <c r="H31" s="93"/>
      <c r="I31" s="94" t="str">
        <f aca="true">IF(C31="","",IF(OR(H31="",NOT(OR(G31=St_Applied,G31=St_Interviewing))),"—",IF(H31&lt;TODAY(),"Overdue · "&amp;TEXT(H31,"dd mmm"),IF(H31=TODAY(),"Due today",IF(H31=TODAY()+1,"Tomorrow","In "&amp;(H31-TODAY())&amp;" days")))))</f>
        <v/>
      </c>
      <c r="J31" s="95" t="str">
        <f aca="true">IF(C31="","",IF(AND(F31&lt;&gt;"",OR(G31=St_Applied,G31=St_Interviewing)),TODAY()-F31,"—"))</f>
        <v/>
      </c>
      <c r="K31" s="91"/>
      <c r="L31" s="92"/>
      <c r="M31" s="91"/>
      <c r="N31" s="91"/>
      <c r="O31" s="91"/>
      <c r="P31" s="96"/>
      <c r="Q31" s="1" t="n">
        <f aca="false">IF(F31="",0,MONTH(F31))</f>
        <v>0</v>
      </c>
      <c r="R31" s="1" t="n">
        <f aca="false">IF(F31="",0,YEAR(F31))</f>
        <v>0</v>
      </c>
      <c r="S31" s="1" t="str">
        <f aca="false">IF(AND(C31&lt;&gt;"",H31&lt;&gt;"",OR(G31=St_Applied,G31=St_Interviewing)),H31+ROW()/100000,"")</f>
        <v/>
      </c>
    </row>
    <row r="32" customFormat="false" ht="21.75" hidden="false" customHeight="true" outlineLevel="0" collapsed="false">
      <c r="B32" s="89" t="str">
        <f aca="false">IF(C32="","",ROW()-7)</f>
        <v/>
      </c>
      <c r="C32" s="90"/>
      <c r="D32" s="91"/>
      <c r="E32" s="92"/>
      <c r="F32" s="93"/>
      <c r="G32" s="92"/>
      <c r="H32" s="93"/>
      <c r="I32" s="94" t="str">
        <f aca="true">IF(C32="","",IF(OR(H32="",NOT(OR(G32=St_Applied,G32=St_Interviewing))),"—",IF(H32&lt;TODAY(),"Overdue · "&amp;TEXT(H32,"dd mmm"),IF(H32=TODAY(),"Due today",IF(H32=TODAY()+1,"Tomorrow","In "&amp;(H32-TODAY())&amp;" days")))))</f>
        <v/>
      </c>
      <c r="J32" s="95" t="str">
        <f aca="true">IF(C32="","",IF(AND(F32&lt;&gt;"",OR(G32=St_Applied,G32=St_Interviewing)),TODAY()-F32,"—"))</f>
        <v/>
      </c>
      <c r="K32" s="91"/>
      <c r="L32" s="92"/>
      <c r="M32" s="91"/>
      <c r="N32" s="91"/>
      <c r="O32" s="91"/>
      <c r="P32" s="96"/>
      <c r="Q32" s="1" t="n">
        <f aca="false">IF(F32="",0,MONTH(F32))</f>
        <v>0</v>
      </c>
      <c r="R32" s="1" t="n">
        <f aca="false">IF(F32="",0,YEAR(F32))</f>
        <v>0</v>
      </c>
      <c r="S32" s="1" t="str">
        <f aca="false">IF(AND(C32&lt;&gt;"",H32&lt;&gt;"",OR(G32=St_Applied,G32=St_Interviewing)),H32+ROW()/100000,"")</f>
        <v/>
      </c>
    </row>
    <row r="33" customFormat="false" ht="21.75" hidden="false" customHeight="true" outlineLevel="0" collapsed="false">
      <c r="B33" s="89" t="str">
        <f aca="false">IF(C33="","",ROW()-7)</f>
        <v/>
      </c>
      <c r="C33" s="90"/>
      <c r="D33" s="91"/>
      <c r="E33" s="92"/>
      <c r="F33" s="93"/>
      <c r="G33" s="92"/>
      <c r="H33" s="93"/>
      <c r="I33" s="94" t="str">
        <f aca="true">IF(C33="","",IF(OR(H33="",NOT(OR(G33=St_Applied,G33=St_Interviewing))),"—",IF(H33&lt;TODAY(),"Overdue · "&amp;TEXT(H33,"dd mmm"),IF(H33=TODAY(),"Due today",IF(H33=TODAY()+1,"Tomorrow","In "&amp;(H33-TODAY())&amp;" days")))))</f>
        <v/>
      </c>
      <c r="J33" s="95" t="str">
        <f aca="true">IF(C33="","",IF(AND(F33&lt;&gt;"",OR(G33=St_Applied,G33=St_Interviewing)),TODAY()-F33,"—"))</f>
        <v/>
      </c>
      <c r="K33" s="91"/>
      <c r="L33" s="92"/>
      <c r="M33" s="91"/>
      <c r="N33" s="91"/>
      <c r="O33" s="91"/>
      <c r="P33" s="96"/>
      <c r="Q33" s="1" t="n">
        <f aca="false">IF(F33="",0,MONTH(F33))</f>
        <v>0</v>
      </c>
      <c r="R33" s="1" t="n">
        <f aca="false">IF(F33="",0,YEAR(F33))</f>
        <v>0</v>
      </c>
      <c r="S33" s="1" t="str">
        <f aca="false">IF(AND(C33&lt;&gt;"",H33&lt;&gt;"",OR(G33=St_Applied,G33=St_Interviewing)),H33+ROW()/100000,"")</f>
        <v/>
      </c>
    </row>
    <row r="34" customFormat="false" ht="21.75" hidden="false" customHeight="true" outlineLevel="0" collapsed="false">
      <c r="B34" s="89" t="str">
        <f aca="false">IF(C34="","",ROW()-7)</f>
        <v/>
      </c>
      <c r="C34" s="90"/>
      <c r="D34" s="91"/>
      <c r="E34" s="92"/>
      <c r="F34" s="93"/>
      <c r="G34" s="92"/>
      <c r="H34" s="93"/>
      <c r="I34" s="94" t="str">
        <f aca="true">IF(C34="","",IF(OR(H34="",NOT(OR(G34=St_Applied,G34=St_Interviewing))),"—",IF(H34&lt;TODAY(),"Overdue · "&amp;TEXT(H34,"dd mmm"),IF(H34=TODAY(),"Due today",IF(H34=TODAY()+1,"Tomorrow","In "&amp;(H34-TODAY())&amp;" days")))))</f>
        <v/>
      </c>
      <c r="J34" s="95" t="str">
        <f aca="true">IF(C34="","",IF(AND(F34&lt;&gt;"",OR(G34=St_Applied,G34=St_Interviewing)),TODAY()-F34,"—"))</f>
        <v/>
      </c>
      <c r="K34" s="91"/>
      <c r="L34" s="92"/>
      <c r="M34" s="91"/>
      <c r="N34" s="91"/>
      <c r="O34" s="91"/>
      <c r="P34" s="96"/>
      <c r="Q34" s="1" t="n">
        <f aca="false">IF(F34="",0,MONTH(F34))</f>
        <v>0</v>
      </c>
      <c r="R34" s="1" t="n">
        <f aca="false">IF(F34="",0,YEAR(F34))</f>
        <v>0</v>
      </c>
      <c r="S34" s="1" t="str">
        <f aca="false">IF(AND(C34&lt;&gt;"",H34&lt;&gt;"",OR(G34=St_Applied,G34=St_Interviewing)),H34+ROW()/100000,"")</f>
        <v/>
      </c>
    </row>
    <row r="35" customFormat="false" ht="21.75" hidden="false" customHeight="true" outlineLevel="0" collapsed="false">
      <c r="B35" s="89" t="str">
        <f aca="false">IF(C35="","",ROW()-7)</f>
        <v/>
      </c>
      <c r="C35" s="90"/>
      <c r="D35" s="91"/>
      <c r="E35" s="92"/>
      <c r="F35" s="93"/>
      <c r="G35" s="92"/>
      <c r="H35" s="93"/>
      <c r="I35" s="94" t="str">
        <f aca="true">IF(C35="","",IF(OR(H35="",NOT(OR(G35=St_Applied,G35=St_Interviewing))),"—",IF(H35&lt;TODAY(),"Overdue · "&amp;TEXT(H35,"dd mmm"),IF(H35=TODAY(),"Due today",IF(H35=TODAY()+1,"Tomorrow","In "&amp;(H35-TODAY())&amp;" days")))))</f>
        <v/>
      </c>
      <c r="J35" s="95" t="str">
        <f aca="true">IF(C35="","",IF(AND(F35&lt;&gt;"",OR(G35=St_Applied,G35=St_Interviewing)),TODAY()-F35,"—"))</f>
        <v/>
      </c>
      <c r="K35" s="91"/>
      <c r="L35" s="92"/>
      <c r="M35" s="91"/>
      <c r="N35" s="91"/>
      <c r="O35" s="91"/>
      <c r="P35" s="96"/>
      <c r="Q35" s="1" t="n">
        <f aca="false">IF(F35="",0,MONTH(F35))</f>
        <v>0</v>
      </c>
      <c r="R35" s="1" t="n">
        <f aca="false">IF(F35="",0,YEAR(F35))</f>
        <v>0</v>
      </c>
      <c r="S35" s="1" t="str">
        <f aca="false">IF(AND(C35&lt;&gt;"",H35&lt;&gt;"",OR(G35=St_Applied,G35=St_Interviewing)),H35+ROW()/100000,"")</f>
        <v/>
      </c>
    </row>
    <row r="36" customFormat="false" ht="21.75" hidden="false" customHeight="true" outlineLevel="0" collapsed="false">
      <c r="B36" s="89" t="str">
        <f aca="false">IF(C36="","",ROW()-7)</f>
        <v/>
      </c>
      <c r="C36" s="90"/>
      <c r="D36" s="91"/>
      <c r="E36" s="92"/>
      <c r="F36" s="93"/>
      <c r="G36" s="92"/>
      <c r="H36" s="93"/>
      <c r="I36" s="94" t="str">
        <f aca="true">IF(C36="","",IF(OR(H36="",NOT(OR(G36=St_Applied,G36=St_Interviewing))),"—",IF(H36&lt;TODAY(),"Overdue · "&amp;TEXT(H36,"dd mmm"),IF(H36=TODAY(),"Due today",IF(H36=TODAY()+1,"Tomorrow","In "&amp;(H36-TODAY())&amp;" days")))))</f>
        <v/>
      </c>
      <c r="J36" s="95" t="str">
        <f aca="true">IF(C36="","",IF(AND(F36&lt;&gt;"",OR(G36=St_Applied,G36=St_Interviewing)),TODAY()-F36,"—"))</f>
        <v/>
      </c>
      <c r="K36" s="91"/>
      <c r="L36" s="92"/>
      <c r="M36" s="91"/>
      <c r="N36" s="91"/>
      <c r="O36" s="91"/>
      <c r="P36" s="96"/>
      <c r="Q36" s="1" t="n">
        <f aca="false">IF(F36="",0,MONTH(F36))</f>
        <v>0</v>
      </c>
      <c r="R36" s="1" t="n">
        <f aca="false">IF(F36="",0,YEAR(F36))</f>
        <v>0</v>
      </c>
      <c r="S36" s="1" t="str">
        <f aca="false">IF(AND(C36&lt;&gt;"",H36&lt;&gt;"",OR(G36=St_Applied,G36=St_Interviewing)),H36+ROW()/100000,"")</f>
        <v/>
      </c>
    </row>
    <row r="37" customFormat="false" ht="21.75" hidden="false" customHeight="true" outlineLevel="0" collapsed="false">
      <c r="B37" s="89" t="str">
        <f aca="false">IF(C37="","",ROW()-7)</f>
        <v/>
      </c>
      <c r="C37" s="90"/>
      <c r="D37" s="91"/>
      <c r="E37" s="92"/>
      <c r="F37" s="93"/>
      <c r="G37" s="92"/>
      <c r="H37" s="93"/>
      <c r="I37" s="94" t="str">
        <f aca="true">IF(C37="","",IF(OR(H37="",NOT(OR(G37=St_Applied,G37=St_Interviewing))),"—",IF(H37&lt;TODAY(),"Overdue · "&amp;TEXT(H37,"dd mmm"),IF(H37=TODAY(),"Due today",IF(H37=TODAY()+1,"Tomorrow","In "&amp;(H37-TODAY())&amp;" days")))))</f>
        <v/>
      </c>
      <c r="J37" s="95" t="str">
        <f aca="true">IF(C37="","",IF(AND(F37&lt;&gt;"",OR(G37=St_Applied,G37=St_Interviewing)),TODAY()-F37,"—"))</f>
        <v/>
      </c>
      <c r="K37" s="91"/>
      <c r="L37" s="92"/>
      <c r="M37" s="91"/>
      <c r="N37" s="91"/>
      <c r="O37" s="91"/>
      <c r="P37" s="96"/>
      <c r="Q37" s="1" t="n">
        <f aca="false">IF(F37="",0,MONTH(F37))</f>
        <v>0</v>
      </c>
      <c r="R37" s="1" t="n">
        <f aca="false">IF(F37="",0,YEAR(F37))</f>
        <v>0</v>
      </c>
      <c r="S37" s="1" t="str">
        <f aca="false">IF(AND(C37&lt;&gt;"",H37&lt;&gt;"",OR(G37=St_Applied,G37=St_Interviewing)),H37+ROW()/100000,"")</f>
        <v/>
      </c>
    </row>
    <row r="38" customFormat="false" ht="21.75" hidden="false" customHeight="true" outlineLevel="0" collapsed="false">
      <c r="B38" s="89" t="str">
        <f aca="false">IF(C38="","",ROW()-7)</f>
        <v/>
      </c>
      <c r="C38" s="90"/>
      <c r="D38" s="91"/>
      <c r="E38" s="92"/>
      <c r="F38" s="93"/>
      <c r="G38" s="92"/>
      <c r="H38" s="93"/>
      <c r="I38" s="94" t="str">
        <f aca="true">IF(C38="","",IF(OR(H38="",NOT(OR(G38=St_Applied,G38=St_Interviewing))),"—",IF(H38&lt;TODAY(),"Overdue · "&amp;TEXT(H38,"dd mmm"),IF(H38=TODAY(),"Due today",IF(H38=TODAY()+1,"Tomorrow","In "&amp;(H38-TODAY())&amp;" days")))))</f>
        <v/>
      </c>
      <c r="J38" s="95" t="str">
        <f aca="true">IF(C38="","",IF(AND(F38&lt;&gt;"",OR(G38=St_Applied,G38=St_Interviewing)),TODAY()-F38,"—"))</f>
        <v/>
      </c>
      <c r="K38" s="91"/>
      <c r="L38" s="92"/>
      <c r="M38" s="91"/>
      <c r="N38" s="91"/>
      <c r="O38" s="91"/>
      <c r="P38" s="96"/>
      <c r="Q38" s="1" t="n">
        <f aca="false">IF(F38="",0,MONTH(F38))</f>
        <v>0</v>
      </c>
      <c r="R38" s="1" t="n">
        <f aca="false">IF(F38="",0,YEAR(F38))</f>
        <v>0</v>
      </c>
      <c r="S38" s="1" t="str">
        <f aca="false">IF(AND(C38&lt;&gt;"",H38&lt;&gt;"",OR(G38=St_Applied,G38=St_Interviewing)),H38+ROW()/100000,"")</f>
        <v/>
      </c>
    </row>
    <row r="39" customFormat="false" ht="21.75" hidden="false" customHeight="true" outlineLevel="0" collapsed="false">
      <c r="B39" s="89" t="str">
        <f aca="false">IF(C39="","",ROW()-7)</f>
        <v/>
      </c>
      <c r="C39" s="90"/>
      <c r="D39" s="91"/>
      <c r="E39" s="92"/>
      <c r="F39" s="93"/>
      <c r="G39" s="92"/>
      <c r="H39" s="93"/>
      <c r="I39" s="94" t="str">
        <f aca="true">IF(C39="","",IF(OR(H39="",NOT(OR(G39=St_Applied,G39=St_Interviewing))),"—",IF(H39&lt;TODAY(),"Overdue · "&amp;TEXT(H39,"dd mmm"),IF(H39=TODAY(),"Due today",IF(H39=TODAY()+1,"Tomorrow","In "&amp;(H39-TODAY())&amp;" days")))))</f>
        <v/>
      </c>
      <c r="J39" s="95" t="str">
        <f aca="true">IF(C39="","",IF(AND(F39&lt;&gt;"",OR(G39=St_Applied,G39=St_Interviewing)),TODAY()-F39,"—"))</f>
        <v/>
      </c>
      <c r="K39" s="91"/>
      <c r="L39" s="92"/>
      <c r="M39" s="91"/>
      <c r="N39" s="91"/>
      <c r="O39" s="91"/>
      <c r="P39" s="96"/>
      <c r="Q39" s="1" t="n">
        <f aca="false">IF(F39="",0,MONTH(F39))</f>
        <v>0</v>
      </c>
      <c r="R39" s="1" t="n">
        <f aca="false">IF(F39="",0,YEAR(F39))</f>
        <v>0</v>
      </c>
      <c r="S39" s="1" t="str">
        <f aca="false">IF(AND(C39&lt;&gt;"",H39&lt;&gt;"",OR(G39=St_Applied,G39=St_Interviewing)),H39+ROW()/100000,"")</f>
        <v/>
      </c>
    </row>
    <row r="40" customFormat="false" ht="21.75" hidden="false" customHeight="true" outlineLevel="0" collapsed="false">
      <c r="B40" s="89" t="str">
        <f aca="false">IF(C40="","",ROW()-7)</f>
        <v/>
      </c>
      <c r="C40" s="90"/>
      <c r="D40" s="91"/>
      <c r="E40" s="92"/>
      <c r="F40" s="93"/>
      <c r="G40" s="92"/>
      <c r="H40" s="93"/>
      <c r="I40" s="94" t="str">
        <f aca="true">IF(C40="","",IF(OR(H40="",NOT(OR(G40=St_Applied,G40=St_Interviewing))),"—",IF(H40&lt;TODAY(),"Overdue · "&amp;TEXT(H40,"dd mmm"),IF(H40=TODAY(),"Due today",IF(H40=TODAY()+1,"Tomorrow","In "&amp;(H40-TODAY())&amp;" days")))))</f>
        <v/>
      </c>
      <c r="J40" s="95" t="str">
        <f aca="true">IF(C40="","",IF(AND(F40&lt;&gt;"",OR(G40=St_Applied,G40=St_Interviewing)),TODAY()-F40,"—"))</f>
        <v/>
      </c>
      <c r="K40" s="91"/>
      <c r="L40" s="92"/>
      <c r="M40" s="91"/>
      <c r="N40" s="91"/>
      <c r="O40" s="91"/>
      <c r="P40" s="96"/>
      <c r="Q40" s="1" t="n">
        <f aca="false">IF(F40="",0,MONTH(F40))</f>
        <v>0</v>
      </c>
      <c r="R40" s="1" t="n">
        <f aca="false">IF(F40="",0,YEAR(F40))</f>
        <v>0</v>
      </c>
      <c r="S40" s="1" t="str">
        <f aca="false">IF(AND(C40&lt;&gt;"",H40&lt;&gt;"",OR(G40=St_Applied,G40=St_Interviewing)),H40+ROW()/100000,"")</f>
        <v/>
      </c>
    </row>
    <row r="41" customFormat="false" ht="21.75" hidden="false" customHeight="true" outlineLevel="0" collapsed="false">
      <c r="B41" s="89" t="str">
        <f aca="false">IF(C41="","",ROW()-7)</f>
        <v/>
      </c>
      <c r="C41" s="90"/>
      <c r="D41" s="91"/>
      <c r="E41" s="92"/>
      <c r="F41" s="93"/>
      <c r="G41" s="92"/>
      <c r="H41" s="93"/>
      <c r="I41" s="94" t="str">
        <f aca="true">IF(C41="","",IF(OR(H41="",NOT(OR(G41=St_Applied,G41=St_Interviewing))),"—",IF(H41&lt;TODAY(),"Overdue · "&amp;TEXT(H41,"dd mmm"),IF(H41=TODAY(),"Due today",IF(H41=TODAY()+1,"Tomorrow","In "&amp;(H41-TODAY())&amp;" days")))))</f>
        <v/>
      </c>
      <c r="J41" s="95" t="str">
        <f aca="true">IF(C41="","",IF(AND(F41&lt;&gt;"",OR(G41=St_Applied,G41=St_Interviewing)),TODAY()-F41,"—"))</f>
        <v/>
      </c>
      <c r="K41" s="91"/>
      <c r="L41" s="92"/>
      <c r="M41" s="91"/>
      <c r="N41" s="91"/>
      <c r="O41" s="91"/>
      <c r="P41" s="96"/>
      <c r="Q41" s="1" t="n">
        <f aca="false">IF(F41="",0,MONTH(F41))</f>
        <v>0</v>
      </c>
      <c r="R41" s="1" t="n">
        <f aca="false">IF(F41="",0,YEAR(F41))</f>
        <v>0</v>
      </c>
      <c r="S41" s="1" t="str">
        <f aca="false">IF(AND(C41&lt;&gt;"",H41&lt;&gt;"",OR(G41=St_Applied,G41=St_Interviewing)),H41+ROW()/100000,"")</f>
        <v/>
      </c>
    </row>
    <row r="42" customFormat="false" ht="21.75" hidden="false" customHeight="true" outlineLevel="0" collapsed="false">
      <c r="B42" s="89" t="str">
        <f aca="false">IF(C42="","",ROW()-7)</f>
        <v/>
      </c>
      <c r="C42" s="90"/>
      <c r="D42" s="91"/>
      <c r="E42" s="92"/>
      <c r="F42" s="93"/>
      <c r="G42" s="92"/>
      <c r="H42" s="93"/>
      <c r="I42" s="94" t="str">
        <f aca="true">IF(C42="","",IF(OR(H42="",NOT(OR(G42=St_Applied,G42=St_Interviewing))),"—",IF(H42&lt;TODAY(),"Overdue · "&amp;TEXT(H42,"dd mmm"),IF(H42=TODAY(),"Due today",IF(H42=TODAY()+1,"Tomorrow","In "&amp;(H42-TODAY())&amp;" days")))))</f>
        <v/>
      </c>
      <c r="J42" s="95" t="str">
        <f aca="true">IF(C42="","",IF(AND(F42&lt;&gt;"",OR(G42=St_Applied,G42=St_Interviewing)),TODAY()-F42,"—"))</f>
        <v/>
      </c>
      <c r="K42" s="91"/>
      <c r="L42" s="92"/>
      <c r="M42" s="91"/>
      <c r="N42" s="91"/>
      <c r="O42" s="91"/>
      <c r="P42" s="96"/>
      <c r="Q42" s="1" t="n">
        <f aca="false">IF(F42="",0,MONTH(F42))</f>
        <v>0</v>
      </c>
      <c r="R42" s="1" t="n">
        <f aca="false">IF(F42="",0,YEAR(F42))</f>
        <v>0</v>
      </c>
      <c r="S42" s="1" t="str">
        <f aca="false">IF(AND(C42&lt;&gt;"",H42&lt;&gt;"",OR(G42=St_Applied,G42=St_Interviewing)),H42+ROW()/100000,"")</f>
        <v/>
      </c>
    </row>
    <row r="43" customFormat="false" ht="21.75" hidden="false" customHeight="true" outlineLevel="0" collapsed="false">
      <c r="B43" s="89" t="str">
        <f aca="false">IF(C43="","",ROW()-7)</f>
        <v/>
      </c>
      <c r="C43" s="90"/>
      <c r="D43" s="91"/>
      <c r="E43" s="92"/>
      <c r="F43" s="93"/>
      <c r="G43" s="92"/>
      <c r="H43" s="93"/>
      <c r="I43" s="94" t="str">
        <f aca="true">IF(C43="","",IF(OR(H43="",NOT(OR(G43=St_Applied,G43=St_Interviewing))),"—",IF(H43&lt;TODAY(),"Overdue · "&amp;TEXT(H43,"dd mmm"),IF(H43=TODAY(),"Due today",IF(H43=TODAY()+1,"Tomorrow","In "&amp;(H43-TODAY())&amp;" days")))))</f>
        <v/>
      </c>
      <c r="J43" s="95" t="str">
        <f aca="true">IF(C43="","",IF(AND(F43&lt;&gt;"",OR(G43=St_Applied,G43=St_Interviewing)),TODAY()-F43,"—"))</f>
        <v/>
      </c>
      <c r="K43" s="91"/>
      <c r="L43" s="92"/>
      <c r="M43" s="91"/>
      <c r="N43" s="91"/>
      <c r="O43" s="91"/>
      <c r="P43" s="96"/>
      <c r="Q43" s="1" t="n">
        <f aca="false">IF(F43="",0,MONTH(F43))</f>
        <v>0</v>
      </c>
      <c r="R43" s="1" t="n">
        <f aca="false">IF(F43="",0,YEAR(F43))</f>
        <v>0</v>
      </c>
      <c r="S43" s="1" t="str">
        <f aca="false">IF(AND(C43&lt;&gt;"",H43&lt;&gt;"",OR(G43=St_Applied,G43=St_Interviewing)),H43+ROW()/100000,"")</f>
        <v/>
      </c>
    </row>
    <row r="44" customFormat="false" ht="21.75" hidden="false" customHeight="true" outlineLevel="0" collapsed="false">
      <c r="B44" s="89" t="str">
        <f aca="false">IF(C44="","",ROW()-7)</f>
        <v/>
      </c>
      <c r="C44" s="90"/>
      <c r="D44" s="91"/>
      <c r="E44" s="92"/>
      <c r="F44" s="93"/>
      <c r="G44" s="92"/>
      <c r="H44" s="93"/>
      <c r="I44" s="94" t="str">
        <f aca="true">IF(C44="","",IF(OR(H44="",NOT(OR(G44=St_Applied,G44=St_Interviewing))),"—",IF(H44&lt;TODAY(),"Overdue · "&amp;TEXT(H44,"dd mmm"),IF(H44=TODAY(),"Due today",IF(H44=TODAY()+1,"Tomorrow","In "&amp;(H44-TODAY())&amp;" days")))))</f>
        <v/>
      </c>
      <c r="J44" s="95" t="str">
        <f aca="true">IF(C44="","",IF(AND(F44&lt;&gt;"",OR(G44=St_Applied,G44=St_Interviewing)),TODAY()-F44,"—"))</f>
        <v/>
      </c>
      <c r="K44" s="91"/>
      <c r="L44" s="92"/>
      <c r="M44" s="91"/>
      <c r="N44" s="91"/>
      <c r="O44" s="91"/>
      <c r="P44" s="96"/>
      <c r="Q44" s="1" t="n">
        <f aca="false">IF(F44="",0,MONTH(F44))</f>
        <v>0</v>
      </c>
      <c r="R44" s="1" t="n">
        <f aca="false">IF(F44="",0,YEAR(F44))</f>
        <v>0</v>
      </c>
      <c r="S44" s="1" t="str">
        <f aca="false">IF(AND(C44&lt;&gt;"",H44&lt;&gt;"",OR(G44=St_Applied,G44=St_Interviewing)),H44+ROW()/100000,"")</f>
        <v/>
      </c>
    </row>
    <row r="45" customFormat="false" ht="21.75" hidden="false" customHeight="true" outlineLevel="0" collapsed="false">
      <c r="B45" s="89" t="str">
        <f aca="false">IF(C45="","",ROW()-7)</f>
        <v/>
      </c>
      <c r="C45" s="90"/>
      <c r="D45" s="91"/>
      <c r="E45" s="92"/>
      <c r="F45" s="93"/>
      <c r="G45" s="92"/>
      <c r="H45" s="93"/>
      <c r="I45" s="94" t="str">
        <f aca="true">IF(C45="","",IF(OR(H45="",NOT(OR(G45=St_Applied,G45=St_Interviewing))),"—",IF(H45&lt;TODAY(),"Overdue · "&amp;TEXT(H45,"dd mmm"),IF(H45=TODAY(),"Due today",IF(H45=TODAY()+1,"Tomorrow","In "&amp;(H45-TODAY())&amp;" days")))))</f>
        <v/>
      </c>
      <c r="J45" s="95" t="str">
        <f aca="true">IF(C45="","",IF(AND(F45&lt;&gt;"",OR(G45=St_Applied,G45=St_Interviewing)),TODAY()-F45,"—"))</f>
        <v/>
      </c>
      <c r="K45" s="91"/>
      <c r="L45" s="92"/>
      <c r="M45" s="91"/>
      <c r="N45" s="91"/>
      <c r="O45" s="91"/>
      <c r="P45" s="96"/>
      <c r="Q45" s="1" t="n">
        <f aca="false">IF(F45="",0,MONTH(F45))</f>
        <v>0</v>
      </c>
      <c r="R45" s="1" t="n">
        <f aca="false">IF(F45="",0,YEAR(F45))</f>
        <v>0</v>
      </c>
      <c r="S45" s="1" t="str">
        <f aca="false">IF(AND(C45&lt;&gt;"",H45&lt;&gt;"",OR(G45=St_Applied,G45=St_Interviewing)),H45+ROW()/100000,"")</f>
        <v/>
      </c>
    </row>
    <row r="46" customFormat="false" ht="21.75" hidden="false" customHeight="true" outlineLevel="0" collapsed="false">
      <c r="B46" s="89" t="str">
        <f aca="false">IF(C46="","",ROW()-7)</f>
        <v/>
      </c>
      <c r="C46" s="90"/>
      <c r="D46" s="91"/>
      <c r="E46" s="92"/>
      <c r="F46" s="93"/>
      <c r="G46" s="92"/>
      <c r="H46" s="93"/>
      <c r="I46" s="94" t="str">
        <f aca="true">IF(C46="","",IF(OR(H46="",NOT(OR(G46=St_Applied,G46=St_Interviewing))),"—",IF(H46&lt;TODAY(),"Overdue · "&amp;TEXT(H46,"dd mmm"),IF(H46=TODAY(),"Due today",IF(H46=TODAY()+1,"Tomorrow","In "&amp;(H46-TODAY())&amp;" days")))))</f>
        <v/>
      </c>
      <c r="J46" s="95" t="str">
        <f aca="true">IF(C46="","",IF(AND(F46&lt;&gt;"",OR(G46=St_Applied,G46=St_Interviewing)),TODAY()-F46,"—"))</f>
        <v/>
      </c>
      <c r="K46" s="91"/>
      <c r="L46" s="92"/>
      <c r="M46" s="91"/>
      <c r="N46" s="91"/>
      <c r="O46" s="91"/>
      <c r="P46" s="96"/>
      <c r="Q46" s="1" t="n">
        <f aca="false">IF(F46="",0,MONTH(F46))</f>
        <v>0</v>
      </c>
      <c r="R46" s="1" t="n">
        <f aca="false">IF(F46="",0,YEAR(F46))</f>
        <v>0</v>
      </c>
      <c r="S46" s="1" t="str">
        <f aca="false">IF(AND(C46&lt;&gt;"",H46&lt;&gt;"",OR(G46=St_Applied,G46=St_Interviewing)),H46+ROW()/100000,"")</f>
        <v/>
      </c>
    </row>
    <row r="47" customFormat="false" ht="21.75" hidden="false" customHeight="true" outlineLevel="0" collapsed="false">
      <c r="B47" s="89" t="str">
        <f aca="false">IF(C47="","",ROW()-7)</f>
        <v/>
      </c>
      <c r="C47" s="90"/>
      <c r="D47" s="91"/>
      <c r="E47" s="92"/>
      <c r="F47" s="93"/>
      <c r="G47" s="92"/>
      <c r="H47" s="93"/>
      <c r="I47" s="94" t="str">
        <f aca="true">IF(C47="","",IF(OR(H47="",NOT(OR(G47=St_Applied,G47=St_Interviewing))),"—",IF(H47&lt;TODAY(),"Overdue · "&amp;TEXT(H47,"dd mmm"),IF(H47=TODAY(),"Due today",IF(H47=TODAY()+1,"Tomorrow","In "&amp;(H47-TODAY())&amp;" days")))))</f>
        <v/>
      </c>
      <c r="J47" s="95" t="str">
        <f aca="true">IF(C47="","",IF(AND(F47&lt;&gt;"",OR(G47=St_Applied,G47=St_Interviewing)),TODAY()-F47,"—"))</f>
        <v/>
      </c>
      <c r="K47" s="91"/>
      <c r="L47" s="92"/>
      <c r="M47" s="91"/>
      <c r="N47" s="91"/>
      <c r="O47" s="91"/>
      <c r="P47" s="96"/>
      <c r="Q47" s="1" t="n">
        <f aca="false">IF(F47="",0,MONTH(F47))</f>
        <v>0</v>
      </c>
      <c r="R47" s="1" t="n">
        <f aca="false">IF(F47="",0,YEAR(F47))</f>
        <v>0</v>
      </c>
      <c r="S47" s="1" t="str">
        <f aca="false">IF(AND(C47&lt;&gt;"",H47&lt;&gt;"",OR(G47=St_Applied,G47=St_Interviewing)),H47+ROW()/100000,"")</f>
        <v/>
      </c>
    </row>
    <row r="48" customFormat="false" ht="21.75" hidden="false" customHeight="true" outlineLevel="0" collapsed="false">
      <c r="B48" s="89" t="str">
        <f aca="false">IF(C48="","",ROW()-7)</f>
        <v/>
      </c>
      <c r="C48" s="90"/>
      <c r="D48" s="91"/>
      <c r="E48" s="92"/>
      <c r="F48" s="93"/>
      <c r="G48" s="92"/>
      <c r="H48" s="93"/>
      <c r="I48" s="94" t="str">
        <f aca="true">IF(C48="","",IF(OR(H48="",NOT(OR(G48=St_Applied,G48=St_Interviewing))),"—",IF(H48&lt;TODAY(),"Overdue · "&amp;TEXT(H48,"dd mmm"),IF(H48=TODAY(),"Due today",IF(H48=TODAY()+1,"Tomorrow","In "&amp;(H48-TODAY())&amp;" days")))))</f>
        <v/>
      </c>
      <c r="J48" s="95" t="str">
        <f aca="true">IF(C48="","",IF(AND(F48&lt;&gt;"",OR(G48=St_Applied,G48=St_Interviewing)),TODAY()-F48,"—"))</f>
        <v/>
      </c>
      <c r="K48" s="91"/>
      <c r="L48" s="92"/>
      <c r="M48" s="91"/>
      <c r="N48" s="91"/>
      <c r="O48" s="91"/>
      <c r="P48" s="96"/>
      <c r="Q48" s="1" t="n">
        <f aca="false">IF(F48="",0,MONTH(F48))</f>
        <v>0</v>
      </c>
      <c r="R48" s="1" t="n">
        <f aca="false">IF(F48="",0,YEAR(F48))</f>
        <v>0</v>
      </c>
      <c r="S48" s="1" t="str">
        <f aca="false">IF(AND(C48&lt;&gt;"",H48&lt;&gt;"",OR(G48=St_Applied,G48=St_Interviewing)),H48+ROW()/100000,"")</f>
        <v/>
      </c>
    </row>
    <row r="49" customFormat="false" ht="21.75" hidden="false" customHeight="true" outlineLevel="0" collapsed="false">
      <c r="B49" s="89" t="str">
        <f aca="false">IF(C49="","",ROW()-7)</f>
        <v/>
      </c>
      <c r="C49" s="90"/>
      <c r="D49" s="91"/>
      <c r="E49" s="92"/>
      <c r="F49" s="93"/>
      <c r="G49" s="92"/>
      <c r="H49" s="93"/>
      <c r="I49" s="94" t="str">
        <f aca="true">IF(C49="","",IF(OR(H49="",NOT(OR(G49=St_Applied,G49=St_Interviewing))),"—",IF(H49&lt;TODAY(),"Overdue · "&amp;TEXT(H49,"dd mmm"),IF(H49=TODAY(),"Due today",IF(H49=TODAY()+1,"Tomorrow","In "&amp;(H49-TODAY())&amp;" days")))))</f>
        <v/>
      </c>
      <c r="J49" s="95" t="str">
        <f aca="true">IF(C49="","",IF(AND(F49&lt;&gt;"",OR(G49=St_Applied,G49=St_Interviewing)),TODAY()-F49,"—"))</f>
        <v/>
      </c>
      <c r="K49" s="91"/>
      <c r="L49" s="92"/>
      <c r="M49" s="91"/>
      <c r="N49" s="91"/>
      <c r="O49" s="91"/>
      <c r="P49" s="96"/>
      <c r="Q49" s="1" t="n">
        <f aca="false">IF(F49="",0,MONTH(F49))</f>
        <v>0</v>
      </c>
      <c r="R49" s="1" t="n">
        <f aca="false">IF(F49="",0,YEAR(F49))</f>
        <v>0</v>
      </c>
      <c r="S49" s="1" t="str">
        <f aca="false">IF(AND(C49&lt;&gt;"",H49&lt;&gt;"",OR(G49=St_Applied,G49=St_Interviewing)),H49+ROW()/100000,"")</f>
        <v/>
      </c>
    </row>
    <row r="50" customFormat="false" ht="21.75" hidden="false" customHeight="true" outlineLevel="0" collapsed="false">
      <c r="B50" s="89" t="str">
        <f aca="false">IF(C50="","",ROW()-7)</f>
        <v/>
      </c>
      <c r="C50" s="90"/>
      <c r="D50" s="91"/>
      <c r="E50" s="92"/>
      <c r="F50" s="93"/>
      <c r="G50" s="92"/>
      <c r="H50" s="93"/>
      <c r="I50" s="94" t="str">
        <f aca="true">IF(C50="","",IF(OR(H50="",NOT(OR(G50=St_Applied,G50=St_Interviewing))),"—",IF(H50&lt;TODAY(),"Overdue · "&amp;TEXT(H50,"dd mmm"),IF(H50=TODAY(),"Due today",IF(H50=TODAY()+1,"Tomorrow","In "&amp;(H50-TODAY())&amp;" days")))))</f>
        <v/>
      </c>
      <c r="J50" s="95" t="str">
        <f aca="true">IF(C50="","",IF(AND(F50&lt;&gt;"",OR(G50=St_Applied,G50=St_Interviewing)),TODAY()-F50,"—"))</f>
        <v/>
      </c>
      <c r="K50" s="91"/>
      <c r="L50" s="92"/>
      <c r="M50" s="91"/>
      <c r="N50" s="91"/>
      <c r="O50" s="91"/>
      <c r="P50" s="96"/>
      <c r="Q50" s="1" t="n">
        <f aca="false">IF(F50="",0,MONTH(F50))</f>
        <v>0</v>
      </c>
      <c r="R50" s="1" t="n">
        <f aca="false">IF(F50="",0,YEAR(F50))</f>
        <v>0</v>
      </c>
      <c r="S50" s="1" t="str">
        <f aca="false">IF(AND(C50&lt;&gt;"",H50&lt;&gt;"",OR(G50=St_Applied,G50=St_Interviewing)),H50+ROW()/100000,"")</f>
        <v/>
      </c>
    </row>
    <row r="51" customFormat="false" ht="21.75" hidden="false" customHeight="true" outlineLevel="0" collapsed="false">
      <c r="B51" s="89" t="str">
        <f aca="false">IF(C51="","",ROW()-7)</f>
        <v/>
      </c>
      <c r="C51" s="90"/>
      <c r="D51" s="91"/>
      <c r="E51" s="92"/>
      <c r="F51" s="93"/>
      <c r="G51" s="92"/>
      <c r="H51" s="93"/>
      <c r="I51" s="94" t="str">
        <f aca="true">IF(C51="","",IF(OR(H51="",NOT(OR(G51=St_Applied,G51=St_Interviewing))),"—",IF(H51&lt;TODAY(),"Overdue · "&amp;TEXT(H51,"dd mmm"),IF(H51=TODAY(),"Due today",IF(H51=TODAY()+1,"Tomorrow","In "&amp;(H51-TODAY())&amp;" days")))))</f>
        <v/>
      </c>
      <c r="J51" s="95" t="str">
        <f aca="true">IF(C51="","",IF(AND(F51&lt;&gt;"",OR(G51=St_Applied,G51=St_Interviewing)),TODAY()-F51,"—"))</f>
        <v/>
      </c>
      <c r="K51" s="91"/>
      <c r="L51" s="92"/>
      <c r="M51" s="91"/>
      <c r="N51" s="91"/>
      <c r="O51" s="91"/>
      <c r="P51" s="96"/>
      <c r="Q51" s="1" t="n">
        <f aca="false">IF(F51="",0,MONTH(F51))</f>
        <v>0</v>
      </c>
      <c r="R51" s="1" t="n">
        <f aca="false">IF(F51="",0,YEAR(F51))</f>
        <v>0</v>
      </c>
      <c r="S51" s="1" t="str">
        <f aca="false">IF(AND(C51&lt;&gt;"",H51&lt;&gt;"",OR(G51=St_Applied,G51=St_Interviewing)),H51+ROW()/100000,"")</f>
        <v/>
      </c>
    </row>
    <row r="52" customFormat="false" ht="21.75" hidden="false" customHeight="true" outlineLevel="0" collapsed="false">
      <c r="B52" s="89" t="str">
        <f aca="false">IF(C52="","",ROW()-7)</f>
        <v/>
      </c>
      <c r="C52" s="90"/>
      <c r="D52" s="91"/>
      <c r="E52" s="92"/>
      <c r="F52" s="93"/>
      <c r="G52" s="92"/>
      <c r="H52" s="93"/>
      <c r="I52" s="94" t="str">
        <f aca="true">IF(C52="","",IF(OR(H52="",NOT(OR(G52=St_Applied,G52=St_Interviewing))),"—",IF(H52&lt;TODAY(),"Overdue · "&amp;TEXT(H52,"dd mmm"),IF(H52=TODAY(),"Due today",IF(H52=TODAY()+1,"Tomorrow","In "&amp;(H52-TODAY())&amp;" days")))))</f>
        <v/>
      </c>
      <c r="J52" s="95" t="str">
        <f aca="true">IF(C52="","",IF(AND(F52&lt;&gt;"",OR(G52=St_Applied,G52=St_Interviewing)),TODAY()-F52,"—"))</f>
        <v/>
      </c>
      <c r="K52" s="91"/>
      <c r="L52" s="92"/>
      <c r="M52" s="91"/>
      <c r="N52" s="91"/>
      <c r="O52" s="91"/>
      <c r="P52" s="96"/>
      <c r="Q52" s="1" t="n">
        <f aca="false">IF(F52="",0,MONTH(F52))</f>
        <v>0</v>
      </c>
      <c r="R52" s="1" t="n">
        <f aca="false">IF(F52="",0,YEAR(F52))</f>
        <v>0</v>
      </c>
      <c r="S52" s="1" t="str">
        <f aca="false">IF(AND(C52&lt;&gt;"",H52&lt;&gt;"",OR(G52=St_Applied,G52=St_Interviewing)),H52+ROW()/100000,"")</f>
        <v/>
      </c>
    </row>
    <row r="53" customFormat="false" ht="21.75" hidden="false" customHeight="true" outlineLevel="0" collapsed="false">
      <c r="B53" s="89" t="str">
        <f aca="false">IF(C53="","",ROW()-7)</f>
        <v/>
      </c>
      <c r="C53" s="90"/>
      <c r="D53" s="91"/>
      <c r="E53" s="92"/>
      <c r="F53" s="93"/>
      <c r="G53" s="92"/>
      <c r="H53" s="93"/>
      <c r="I53" s="94" t="str">
        <f aca="true">IF(C53="","",IF(OR(H53="",NOT(OR(G53=St_Applied,G53=St_Interviewing))),"—",IF(H53&lt;TODAY(),"Overdue · "&amp;TEXT(H53,"dd mmm"),IF(H53=TODAY(),"Due today",IF(H53=TODAY()+1,"Tomorrow","In "&amp;(H53-TODAY())&amp;" days")))))</f>
        <v/>
      </c>
      <c r="J53" s="95" t="str">
        <f aca="true">IF(C53="","",IF(AND(F53&lt;&gt;"",OR(G53=St_Applied,G53=St_Interviewing)),TODAY()-F53,"—"))</f>
        <v/>
      </c>
      <c r="K53" s="91"/>
      <c r="L53" s="92"/>
      <c r="M53" s="91"/>
      <c r="N53" s="91"/>
      <c r="O53" s="91"/>
      <c r="P53" s="96"/>
      <c r="Q53" s="1" t="n">
        <f aca="false">IF(F53="",0,MONTH(F53))</f>
        <v>0</v>
      </c>
      <c r="R53" s="1" t="n">
        <f aca="false">IF(F53="",0,YEAR(F53))</f>
        <v>0</v>
      </c>
      <c r="S53" s="1" t="str">
        <f aca="false">IF(AND(C53&lt;&gt;"",H53&lt;&gt;"",OR(G53=St_Applied,G53=St_Interviewing)),H53+ROW()/100000,"")</f>
        <v/>
      </c>
    </row>
    <row r="54" customFormat="false" ht="21.75" hidden="false" customHeight="true" outlineLevel="0" collapsed="false">
      <c r="B54" s="89" t="str">
        <f aca="false">IF(C54="","",ROW()-7)</f>
        <v/>
      </c>
      <c r="C54" s="90"/>
      <c r="D54" s="91"/>
      <c r="E54" s="92"/>
      <c r="F54" s="93"/>
      <c r="G54" s="92"/>
      <c r="H54" s="93"/>
      <c r="I54" s="94" t="str">
        <f aca="true">IF(C54="","",IF(OR(H54="",NOT(OR(G54=St_Applied,G54=St_Interviewing))),"—",IF(H54&lt;TODAY(),"Overdue · "&amp;TEXT(H54,"dd mmm"),IF(H54=TODAY(),"Due today",IF(H54=TODAY()+1,"Tomorrow","In "&amp;(H54-TODAY())&amp;" days")))))</f>
        <v/>
      </c>
      <c r="J54" s="95" t="str">
        <f aca="true">IF(C54="","",IF(AND(F54&lt;&gt;"",OR(G54=St_Applied,G54=St_Interviewing)),TODAY()-F54,"—"))</f>
        <v/>
      </c>
      <c r="K54" s="91"/>
      <c r="L54" s="92"/>
      <c r="M54" s="91"/>
      <c r="N54" s="91"/>
      <c r="O54" s="91"/>
      <c r="P54" s="96"/>
      <c r="Q54" s="1" t="n">
        <f aca="false">IF(F54="",0,MONTH(F54))</f>
        <v>0</v>
      </c>
      <c r="R54" s="1" t="n">
        <f aca="false">IF(F54="",0,YEAR(F54))</f>
        <v>0</v>
      </c>
      <c r="S54" s="1" t="str">
        <f aca="false">IF(AND(C54&lt;&gt;"",H54&lt;&gt;"",OR(G54=St_Applied,G54=St_Interviewing)),H54+ROW()/100000,"")</f>
        <v/>
      </c>
    </row>
    <row r="55" customFormat="false" ht="21.75" hidden="false" customHeight="true" outlineLevel="0" collapsed="false">
      <c r="B55" s="89" t="str">
        <f aca="false">IF(C55="","",ROW()-7)</f>
        <v/>
      </c>
      <c r="C55" s="90"/>
      <c r="D55" s="91"/>
      <c r="E55" s="92"/>
      <c r="F55" s="93"/>
      <c r="G55" s="92"/>
      <c r="H55" s="93"/>
      <c r="I55" s="94" t="str">
        <f aca="true">IF(C55="","",IF(OR(H55="",NOT(OR(G55=St_Applied,G55=St_Interviewing))),"—",IF(H55&lt;TODAY(),"Overdue · "&amp;TEXT(H55,"dd mmm"),IF(H55=TODAY(),"Due today",IF(H55=TODAY()+1,"Tomorrow","In "&amp;(H55-TODAY())&amp;" days")))))</f>
        <v/>
      </c>
      <c r="J55" s="95" t="str">
        <f aca="true">IF(C55="","",IF(AND(F55&lt;&gt;"",OR(G55=St_Applied,G55=St_Interviewing)),TODAY()-F55,"—"))</f>
        <v/>
      </c>
      <c r="K55" s="91"/>
      <c r="L55" s="92"/>
      <c r="M55" s="91"/>
      <c r="N55" s="91"/>
      <c r="O55" s="91"/>
      <c r="P55" s="96"/>
      <c r="Q55" s="1" t="n">
        <f aca="false">IF(F55="",0,MONTH(F55))</f>
        <v>0</v>
      </c>
      <c r="R55" s="1" t="n">
        <f aca="false">IF(F55="",0,YEAR(F55))</f>
        <v>0</v>
      </c>
      <c r="S55" s="1" t="str">
        <f aca="false">IF(AND(C55&lt;&gt;"",H55&lt;&gt;"",OR(G55=St_Applied,G55=St_Interviewing)),H55+ROW()/100000,"")</f>
        <v/>
      </c>
    </row>
    <row r="56" customFormat="false" ht="21.75" hidden="false" customHeight="true" outlineLevel="0" collapsed="false">
      <c r="B56" s="89" t="str">
        <f aca="false">IF(C56="","",ROW()-7)</f>
        <v/>
      </c>
      <c r="C56" s="90"/>
      <c r="D56" s="91"/>
      <c r="E56" s="92"/>
      <c r="F56" s="93"/>
      <c r="G56" s="92"/>
      <c r="H56" s="93"/>
      <c r="I56" s="94" t="str">
        <f aca="true">IF(C56="","",IF(OR(H56="",NOT(OR(G56=St_Applied,G56=St_Interviewing))),"—",IF(H56&lt;TODAY(),"Overdue · "&amp;TEXT(H56,"dd mmm"),IF(H56=TODAY(),"Due today",IF(H56=TODAY()+1,"Tomorrow","In "&amp;(H56-TODAY())&amp;" days")))))</f>
        <v/>
      </c>
      <c r="J56" s="95" t="str">
        <f aca="true">IF(C56="","",IF(AND(F56&lt;&gt;"",OR(G56=St_Applied,G56=St_Interviewing)),TODAY()-F56,"—"))</f>
        <v/>
      </c>
      <c r="K56" s="91"/>
      <c r="L56" s="92"/>
      <c r="M56" s="91"/>
      <c r="N56" s="91"/>
      <c r="O56" s="91"/>
      <c r="P56" s="96"/>
      <c r="Q56" s="1" t="n">
        <f aca="false">IF(F56="",0,MONTH(F56))</f>
        <v>0</v>
      </c>
      <c r="R56" s="1" t="n">
        <f aca="false">IF(F56="",0,YEAR(F56))</f>
        <v>0</v>
      </c>
      <c r="S56" s="1" t="str">
        <f aca="false">IF(AND(C56&lt;&gt;"",H56&lt;&gt;"",OR(G56=St_Applied,G56=St_Interviewing)),H56+ROW()/100000,"")</f>
        <v/>
      </c>
    </row>
    <row r="57" customFormat="false" ht="21.75" hidden="false" customHeight="true" outlineLevel="0" collapsed="false">
      <c r="B57" s="89" t="str">
        <f aca="false">IF(C57="","",ROW()-7)</f>
        <v/>
      </c>
      <c r="C57" s="90"/>
      <c r="D57" s="91"/>
      <c r="E57" s="92"/>
      <c r="F57" s="93"/>
      <c r="G57" s="92"/>
      <c r="H57" s="93"/>
      <c r="I57" s="94" t="str">
        <f aca="true">IF(C57="","",IF(OR(H57="",NOT(OR(G57=St_Applied,G57=St_Interviewing))),"—",IF(H57&lt;TODAY(),"Overdue · "&amp;TEXT(H57,"dd mmm"),IF(H57=TODAY(),"Due today",IF(H57=TODAY()+1,"Tomorrow","In "&amp;(H57-TODAY())&amp;" days")))))</f>
        <v/>
      </c>
      <c r="J57" s="95" t="str">
        <f aca="true">IF(C57="","",IF(AND(F57&lt;&gt;"",OR(G57=St_Applied,G57=St_Interviewing)),TODAY()-F57,"—"))</f>
        <v/>
      </c>
      <c r="K57" s="91"/>
      <c r="L57" s="92"/>
      <c r="M57" s="91"/>
      <c r="N57" s="91"/>
      <c r="O57" s="91"/>
      <c r="P57" s="96"/>
      <c r="Q57" s="1" t="n">
        <f aca="false">IF(F57="",0,MONTH(F57))</f>
        <v>0</v>
      </c>
      <c r="R57" s="1" t="n">
        <f aca="false">IF(F57="",0,YEAR(F57))</f>
        <v>0</v>
      </c>
      <c r="S57" s="1" t="str">
        <f aca="false">IF(AND(C57&lt;&gt;"",H57&lt;&gt;"",OR(G57=St_Applied,G57=St_Interviewing)),H57+ROW()/100000,"")</f>
        <v/>
      </c>
    </row>
    <row r="58" customFormat="false" ht="21.75" hidden="false" customHeight="true" outlineLevel="0" collapsed="false">
      <c r="B58" s="89" t="str">
        <f aca="false">IF(C58="","",ROW()-7)</f>
        <v/>
      </c>
      <c r="C58" s="90"/>
      <c r="D58" s="91"/>
      <c r="E58" s="92"/>
      <c r="F58" s="93"/>
      <c r="G58" s="92"/>
      <c r="H58" s="93"/>
      <c r="I58" s="94" t="str">
        <f aca="true">IF(C58="","",IF(OR(H58="",NOT(OR(G58=St_Applied,G58=St_Interviewing))),"—",IF(H58&lt;TODAY(),"Overdue · "&amp;TEXT(H58,"dd mmm"),IF(H58=TODAY(),"Due today",IF(H58=TODAY()+1,"Tomorrow","In "&amp;(H58-TODAY())&amp;" days")))))</f>
        <v/>
      </c>
      <c r="J58" s="95" t="str">
        <f aca="true">IF(C58="","",IF(AND(F58&lt;&gt;"",OR(G58=St_Applied,G58=St_Interviewing)),TODAY()-F58,"—"))</f>
        <v/>
      </c>
      <c r="K58" s="91"/>
      <c r="L58" s="92"/>
      <c r="M58" s="91"/>
      <c r="N58" s="91"/>
      <c r="O58" s="91"/>
      <c r="P58" s="96"/>
      <c r="Q58" s="1" t="n">
        <f aca="false">IF(F58="",0,MONTH(F58))</f>
        <v>0</v>
      </c>
      <c r="R58" s="1" t="n">
        <f aca="false">IF(F58="",0,YEAR(F58))</f>
        <v>0</v>
      </c>
      <c r="S58" s="1" t="str">
        <f aca="false">IF(AND(C58&lt;&gt;"",H58&lt;&gt;"",OR(G58=St_Applied,G58=St_Interviewing)),H58+ROW()/100000,"")</f>
        <v/>
      </c>
    </row>
    <row r="59" customFormat="false" ht="21.75" hidden="false" customHeight="true" outlineLevel="0" collapsed="false">
      <c r="B59" s="89" t="str">
        <f aca="false">IF(C59="","",ROW()-7)</f>
        <v/>
      </c>
      <c r="C59" s="90"/>
      <c r="D59" s="91"/>
      <c r="E59" s="92"/>
      <c r="F59" s="93"/>
      <c r="G59" s="92"/>
      <c r="H59" s="93"/>
      <c r="I59" s="94" t="str">
        <f aca="true">IF(C59="","",IF(OR(H59="",NOT(OR(G59=St_Applied,G59=St_Interviewing))),"—",IF(H59&lt;TODAY(),"Overdue · "&amp;TEXT(H59,"dd mmm"),IF(H59=TODAY(),"Due today",IF(H59=TODAY()+1,"Tomorrow","In "&amp;(H59-TODAY())&amp;" days")))))</f>
        <v/>
      </c>
      <c r="J59" s="95" t="str">
        <f aca="true">IF(C59="","",IF(AND(F59&lt;&gt;"",OR(G59=St_Applied,G59=St_Interviewing)),TODAY()-F59,"—"))</f>
        <v/>
      </c>
      <c r="K59" s="91"/>
      <c r="L59" s="92"/>
      <c r="M59" s="91"/>
      <c r="N59" s="91"/>
      <c r="O59" s="91"/>
      <c r="P59" s="96"/>
      <c r="Q59" s="1" t="n">
        <f aca="false">IF(F59="",0,MONTH(F59))</f>
        <v>0</v>
      </c>
      <c r="R59" s="1" t="n">
        <f aca="false">IF(F59="",0,YEAR(F59))</f>
        <v>0</v>
      </c>
      <c r="S59" s="1" t="str">
        <f aca="false">IF(AND(C59&lt;&gt;"",H59&lt;&gt;"",OR(G59=St_Applied,G59=St_Interviewing)),H59+ROW()/100000,"")</f>
        <v/>
      </c>
    </row>
    <row r="60" customFormat="false" ht="21.75" hidden="false" customHeight="true" outlineLevel="0" collapsed="false">
      <c r="B60" s="89" t="str">
        <f aca="false">IF(C60="","",ROW()-7)</f>
        <v/>
      </c>
      <c r="C60" s="90"/>
      <c r="D60" s="91"/>
      <c r="E60" s="92"/>
      <c r="F60" s="93"/>
      <c r="G60" s="92"/>
      <c r="H60" s="93"/>
      <c r="I60" s="94" t="str">
        <f aca="true">IF(C60="","",IF(OR(H60="",NOT(OR(G60=St_Applied,G60=St_Interviewing))),"—",IF(H60&lt;TODAY(),"Overdue · "&amp;TEXT(H60,"dd mmm"),IF(H60=TODAY(),"Due today",IF(H60=TODAY()+1,"Tomorrow","In "&amp;(H60-TODAY())&amp;" days")))))</f>
        <v/>
      </c>
      <c r="J60" s="95" t="str">
        <f aca="true">IF(C60="","",IF(AND(F60&lt;&gt;"",OR(G60=St_Applied,G60=St_Interviewing)),TODAY()-F60,"—"))</f>
        <v/>
      </c>
      <c r="K60" s="91"/>
      <c r="L60" s="92"/>
      <c r="M60" s="91"/>
      <c r="N60" s="91"/>
      <c r="O60" s="91"/>
      <c r="P60" s="96"/>
      <c r="Q60" s="1" t="n">
        <f aca="false">IF(F60="",0,MONTH(F60))</f>
        <v>0</v>
      </c>
      <c r="R60" s="1" t="n">
        <f aca="false">IF(F60="",0,YEAR(F60))</f>
        <v>0</v>
      </c>
      <c r="S60" s="1" t="str">
        <f aca="false">IF(AND(C60&lt;&gt;"",H60&lt;&gt;"",OR(G60=St_Applied,G60=St_Interviewing)),H60+ROW()/100000,"")</f>
        <v/>
      </c>
    </row>
    <row r="61" customFormat="false" ht="21.75" hidden="false" customHeight="true" outlineLevel="0" collapsed="false">
      <c r="B61" s="89" t="str">
        <f aca="false">IF(C61="","",ROW()-7)</f>
        <v/>
      </c>
      <c r="C61" s="90"/>
      <c r="D61" s="91"/>
      <c r="E61" s="92"/>
      <c r="F61" s="93"/>
      <c r="G61" s="92"/>
      <c r="H61" s="93"/>
      <c r="I61" s="94" t="str">
        <f aca="true">IF(C61="","",IF(OR(H61="",NOT(OR(G61=St_Applied,G61=St_Interviewing))),"—",IF(H61&lt;TODAY(),"Overdue · "&amp;TEXT(H61,"dd mmm"),IF(H61=TODAY(),"Due today",IF(H61=TODAY()+1,"Tomorrow","In "&amp;(H61-TODAY())&amp;" days")))))</f>
        <v/>
      </c>
      <c r="J61" s="95" t="str">
        <f aca="true">IF(C61="","",IF(AND(F61&lt;&gt;"",OR(G61=St_Applied,G61=St_Interviewing)),TODAY()-F61,"—"))</f>
        <v/>
      </c>
      <c r="K61" s="91"/>
      <c r="L61" s="92"/>
      <c r="M61" s="91"/>
      <c r="N61" s="91"/>
      <c r="O61" s="91"/>
      <c r="P61" s="96"/>
      <c r="Q61" s="1" t="n">
        <f aca="false">IF(F61="",0,MONTH(F61))</f>
        <v>0</v>
      </c>
      <c r="R61" s="1" t="n">
        <f aca="false">IF(F61="",0,YEAR(F61))</f>
        <v>0</v>
      </c>
      <c r="S61" s="1" t="str">
        <f aca="false">IF(AND(C61&lt;&gt;"",H61&lt;&gt;"",OR(G61=St_Applied,G61=St_Interviewing)),H61+ROW()/100000,"")</f>
        <v/>
      </c>
    </row>
    <row r="62" customFormat="false" ht="21.75" hidden="false" customHeight="true" outlineLevel="0" collapsed="false">
      <c r="B62" s="89" t="str">
        <f aca="false">IF(C62="","",ROW()-7)</f>
        <v/>
      </c>
      <c r="C62" s="90"/>
      <c r="D62" s="91"/>
      <c r="E62" s="92"/>
      <c r="F62" s="93"/>
      <c r="G62" s="92"/>
      <c r="H62" s="93"/>
      <c r="I62" s="94" t="str">
        <f aca="true">IF(C62="","",IF(OR(H62="",NOT(OR(G62=St_Applied,G62=St_Interviewing))),"—",IF(H62&lt;TODAY(),"Overdue · "&amp;TEXT(H62,"dd mmm"),IF(H62=TODAY(),"Due today",IF(H62=TODAY()+1,"Tomorrow","In "&amp;(H62-TODAY())&amp;" days")))))</f>
        <v/>
      </c>
      <c r="J62" s="95" t="str">
        <f aca="true">IF(C62="","",IF(AND(F62&lt;&gt;"",OR(G62=St_Applied,G62=St_Interviewing)),TODAY()-F62,"—"))</f>
        <v/>
      </c>
      <c r="K62" s="91"/>
      <c r="L62" s="92"/>
      <c r="M62" s="91"/>
      <c r="N62" s="91"/>
      <c r="O62" s="91"/>
      <c r="P62" s="96"/>
      <c r="Q62" s="1" t="n">
        <f aca="false">IF(F62="",0,MONTH(F62))</f>
        <v>0</v>
      </c>
      <c r="R62" s="1" t="n">
        <f aca="false">IF(F62="",0,YEAR(F62))</f>
        <v>0</v>
      </c>
      <c r="S62" s="1" t="str">
        <f aca="false">IF(AND(C62&lt;&gt;"",H62&lt;&gt;"",OR(G62=St_Applied,G62=St_Interviewing)),H62+ROW()/100000,"")</f>
        <v/>
      </c>
    </row>
    <row r="63" customFormat="false" ht="21.75" hidden="false" customHeight="true" outlineLevel="0" collapsed="false">
      <c r="B63" s="89" t="str">
        <f aca="false">IF(C63="","",ROW()-7)</f>
        <v/>
      </c>
      <c r="C63" s="90"/>
      <c r="D63" s="91"/>
      <c r="E63" s="92"/>
      <c r="F63" s="93"/>
      <c r="G63" s="92"/>
      <c r="H63" s="93"/>
      <c r="I63" s="94" t="str">
        <f aca="true">IF(C63="","",IF(OR(H63="",NOT(OR(G63=St_Applied,G63=St_Interviewing))),"—",IF(H63&lt;TODAY(),"Overdue · "&amp;TEXT(H63,"dd mmm"),IF(H63=TODAY(),"Due today",IF(H63=TODAY()+1,"Tomorrow","In "&amp;(H63-TODAY())&amp;" days")))))</f>
        <v/>
      </c>
      <c r="J63" s="95" t="str">
        <f aca="true">IF(C63="","",IF(AND(F63&lt;&gt;"",OR(G63=St_Applied,G63=St_Interviewing)),TODAY()-F63,"—"))</f>
        <v/>
      </c>
      <c r="K63" s="91"/>
      <c r="L63" s="92"/>
      <c r="M63" s="91"/>
      <c r="N63" s="91"/>
      <c r="O63" s="91"/>
      <c r="P63" s="96"/>
      <c r="Q63" s="1" t="n">
        <f aca="false">IF(F63="",0,MONTH(F63))</f>
        <v>0</v>
      </c>
      <c r="R63" s="1" t="n">
        <f aca="false">IF(F63="",0,YEAR(F63))</f>
        <v>0</v>
      </c>
      <c r="S63" s="1" t="str">
        <f aca="false">IF(AND(C63&lt;&gt;"",H63&lt;&gt;"",OR(G63=St_Applied,G63=St_Interviewing)),H63+ROW()/100000,"")</f>
        <v/>
      </c>
    </row>
    <row r="64" customFormat="false" ht="21.75" hidden="false" customHeight="true" outlineLevel="0" collapsed="false">
      <c r="B64" s="89" t="str">
        <f aca="false">IF(C64="","",ROW()-7)</f>
        <v/>
      </c>
      <c r="C64" s="90"/>
      <c r="D64" s="91"/>
      <c r="E64" s="92"/>
      <c r="F64" s="93"/>
      <c r="G64" s="92"/>
      <c r="H64" s="93"/>
      <c r="I64" s="94" t="str">
        <f aca="true">IF(C64="","",IF(OR(H64="",NOT(OR(G64=St_Applied,G64=St_Interviewing))),"—",IF(H64&lt;TODAY(),"Overdue · "&amp;TEXT(H64,"dd mmm"),IF(H64=TODAY(),"Due today",IF(H64=TODAY()+1,"Tomorrow","In "&amp;(H64-TODAY())&amp;" days")))))</f>
        <v/>
      </c>
      <c r="J64" s="95" t="str">
        <f aca="true">IF(C64="","",IF(AND(F64&lt;&gt;"",OR(G64=St_Applied,G64=St_Interviewing)),TODAY()-F64,"—"))</f>
        <v/>
      </c>
      <c r="K64" s="91"/>
      <c r="L64" s="92"/>
      <c r="M64" s="91"/>
      <c r="N64" s="91"/>
      <c r="O64" s="91"/>
      <c r="P64" s="96"/>
      <c r="Q64" s="1" t="n">
        <f aca="false">IF(F64="",0,MONTH(F64))</f>
        <v>0</v>
      </c>
      <c r="R64" s="1" t="n">
        <f aca="false">IF(F64="",0,YEAR(F64))</f>
        <v>0</v>
      </c>
      <c r="S64" s="1" t="str">
        <f aca="false">IF(AND(C64&lt;&gt;"",H64&lt;&gt;"",OR(G64=St_Applied,G64=St_Interviewing)),H64+ROW()/100000,"")</f>
        <v/>
      </c>
    </row>
    <row r="65" customFormat="false" ht="21.75" hidden="false" customHeight="true" outlineLevel="0" collapsed="false">
      <c r="B65" s="89" t="str">
        <f aca="false">IF(C65="","",ROW()-7)</f>
        <v/>
      </c>
      <c r="C65" s="90"/>
      <c r="D65" s="91"/>
      <c r="E65" s="92"/>
      <c r="F65" s="93"/>
      <c r="G65" s="92"/>
      <c r="H65" s="93"/>
      <c r="I65" s="94" t="str">
        <f aca="true">IF(C65="","",IF(OR(H65="",NOT(OR(G65=St_Applied,G65=St_Interviewing))),"—",IF(H65&lt;TODAY(),"Overdue · "&amp;TEXT(H65,"dd mmm"),IF(H65=TODAY(),"Due today",IF(H65=TODAY()+1,"Tomorrow","In "&amp;(H65-TODAY())&amp;" days")))))</f>
        <v/>
      </c>
      <c r="J65" s="95" t="str">
        <f aca="true">IF(C65="","",IF(AND(F65&lt;&gt;"",OR(G65=St_Applied,G65=St_Interviewing)),TODAY()-F65,"—"))</f>
        <v/>
      </c>
      <c r="K65" s="91"/>
      <c r="L65" s="92"/>
      <c r="M65" s="91"/>
      <c r="N65" s="91"/>
      <c r="O65" s="91"/>
      <c r="P65" s="96"/>
      <c r="Q65" s="1" t="n">
        <f aca="false">IF(F65="",0,MONTH(F65))</f>
        <v>0</v>
      </c>
      <c r="R65" s="1" t="n">
        <f aca="false">IF(F65="",0,YEAR(F65))</f>
        <v>0</v>
      </c>
      <c r="S65" s="1" t="str">
        <f aca="false">IF(AND(C65&lt;&gt;"",H65&lt;&gt;"",OR(G65=St_Applied,G65=St_Interviewing)),H65+ROW()/100000,"")</f>
        <v/>
      </c>
    </row>
    <row r="66" customFormat="false" ht="21.75" hidden="false" customHeight="true" outlineLevel="0" collapsed="false">
      <c r="B66" s="89" t="str">
        <f aca="false">IF(C66="","",ROW()-7)</f>
        <v/>
      </c>
      <c r="C66" s="90"/>
      <c r="D66" s="91"/>
      <c r="E66" s="92"/>
      <c r="F66" s="93"/>
      <c r="G66" s="92"/>
      <c r="H66" s="93"/>
      <c r="I66" s="94" t="str">
        <f aca="true">IF(C66="","",IF(OR(H66="",NOT(OR(G66=St_Applied,G66=St_Interviewing))),"—",IF(H66&lt;TODAY(),"Overdue · "&amp;TEXT(H66,"dd mmm"),IF(H66=TODAY(),"Due today",IF(H66=TODAY()+1,"Tomorrow","In "&amp;(H66-TODAY())&amp;" days")))))</f>
        <v/>
      </c>
      <c r="J66" s="95" t="str">
        <f aca="true">IF(C66="","",IF(AND(F66&lt;&gt;"",OR(G66=St_Applied,G66=St_Interviewing)),TODAY()-F66,"—"))</f>
        <v/>
      </c>
      <c r="K66" s="91"/>
      <c r="L66" s="92"/>
      <c r="M66" s="91"/>
      <c r="N66" s="91"/>
      <c r="O66" s="91"/>
      <c r="P66" s="96"/>
      <c r="Q66" s="1" t="n">
        <f aca="false">IF(F66="",0,MONTH(F66))</f>
        <v>0</v>
      </c>
      <c r="R66" s="1" t="n">
        <f aca="false">IF(F66="",0,YEAR(F66))</f>
        <v>0</v>
      </c>
      <c r="S66" s="1" t="str">
        <f aca="false">IF(AND(C66&lt;&gt;"",H66&lt;&gt;"",OR(G66=St_Applied,G66=St_Interviewing)),H66+ROW()/100000,"")</f>
        <v/>
      </c>
    </row>
    <row r="67" customFormat="false" ht="21.75" hidden="false" customHeight="true" outlineLevel="0" collapsed="false">
      <c r="B67" s="89" t="str">
        <f aca="false">IF(C67="","",ROW()-7)</f>
        <v/>
      </c>
      <c r="C67" s="90"/>
      <c r="D67" s="91"/>
      <c r="E67" s="92"/>
      <c r="F67" s="93"/>
      <c r="G67" s="92"/>
      <c r="H67" s="93"/>
      <c r="I67" s="94" t="str">
        <f aca="true">IF(C67="","",IF(OR(H67="",NOT(OR(G67=St_Applied,G67=St_Interviewing))),"—",IF(H67&lt;TODAY(),"Overdue · "&amp;TEXT(H67,"dd mmm"),IF(H67=TODAY(),"Due today",IF(H67=TODAY()+1,"Tomorrow","In "&amp;(H67-TODAY())&amp;" days")))))</f>
        <v/>
      </c>
      <c r="J67" s="95" t="str">
        <f aca="true">IF(C67="","",IF(AND(F67&lt;&gt;"",OR(G67=St_Applied,G67=St_Interviewing)),TODAY()-F67,"—"))</f>
        <v/>
      </c>
      <c r="K67" s="91"/>
      <c r="L67" s="92"/>
      <c r="M67" s="91"/>
      <c r="N67" s="91"/>
      <c r="O67" s="91"/>
      <c r="P67" s="96"/>
      <c r="Q67" s="1" t="n">
        <f aca="false">IF(F67="",0,MONTH(F67))</f>
        <v>0</v>
      </c>
      <c r="R67" s="1" t="n">
        <f aca="false">IF(F67="",0,YEAR(F67))</f>
        <v>0</v>
      </c>
      <c r="S67" s="1" t="str">
        <f aca="false">IF(AND(C67&lt;&gt;"",H67&lt;&gt;"",OR(G67=St_Applied,G67=St_Interviewing)),H67+ROW()/100000,"")</f>
        <v/>
      </c>
    </row>
    <row r="68" customFormat="false" ht="21.75" hidden="false" customHeight="true" outlineLevel="0" collapsed="false">
      <c r="B68" s="89" t="str">
        <f aca="false">IF(C68="","",ROW()-7)</f>
        <v/>
      </c>
      <c r="C68" s="90"/>
      <c r="D68" s="91"/>
      <c r="E68" s="92"/>
      <c r="F68" s="93"/>
      <c r="G68" s="92"/>
      <c r="H68" s="93"/>
      <c r="I68" s="94" t="str">
        <f aca="true">IF(C68="","",IF(OR(H68="",NOT(OR(G68=St_Applied,G68=St_Interviewing))),"—",IF(H68&lt;TODAY(),"Overdue · "&amp;TEXT(H68,"dd mmm"),IF(H68=TODAY(),"Due today",IF(H68=TODAY()+1,"Tomorrow","In "&amp;(H68-TODAY())&amp;" days")))))</f>
        <v/>
      </c>
      <c r="J68" s="95" t="str">
        <f aca="true">IF(C68="","",IF(AND(F68&lt;&gt;"",OR(G68=St_Applied,G68=St_Interviewing)),TODAY()-F68,"—"))</f>
        <v/>
      </c>
      <c r="K68" s="91"/>
      <c r="L68" s="92"/>
      <c r="M68" s="91"/>
      <c r="N68" s="91"/>
      <c r="O68" s="91"/>
      <c r="P68" s="96"/>
      <c r="Q68" s="1" t="n">
        <f aca="false">IF(F68="",0,MONTH(F68))</f>
        <v>0</v>
      </c>
      <c r="R68" s="1" t="n">
        <f aca="false">IF(F68="",0,YEAR(F68))</f>
        <v>0</v>
      </c>
      <c r="S68" s="1" t="str">
        <f aca="false">IF(AND(C68&lt;&gt;"",H68&lt;&gt;"",OR(G68=St_Applied,G68=St_Interviewing)),H68+ROW()/100000,"")</f>
        <v/>
      </c>
    </row>
    <row r="69" customFormat="false" ht="21.75" hidden="false" customHeight="true" outlineLevel="0" collapsed="false">
      <c r="B69" s="89" t="str">
        <f aca="false">IF(C69="","",ROW()-7)</f>
        <v/>
      </c>
      <c r="C69" s="90"/>
      <c r="D69" s="91"/>
      <c r="E69" s="92"/>
      <c r="F69" s="93"/>
      <c r="G69" s="92"/>
      <c r="H69" s="93"/>
      <c r="I69" s="94" t="str">
        <f aca="true">IF(C69="","",IF(OR(H69="",NOT(OR(G69=St_Applied,G69=St_Interviewing))),"—",IF(H69&lt;TODAY(),"Overdue · "&amp;TEXT(H69,"dd mmm"),IF(H69=TODAY(),"Due today",IF(H69=TODAY()+1,"Tomorrow","In "&amp;(H69-TODAY())&amp;" days")))))</f>
        <v/>
      </c>
      <c r="J69" s="95" t="str">
        <f aca="true">IF(C69="","",IF(AND(F69&lt;&gt;"",OR(G69=St_Applied,G69=St_Interviewing)),TODAY()-F69,"—"))</f>
        <v/>
      </c>
      <c r="K69" s="91"/>
      <c r="L69" s="92"/>
      <c r="M69" s="91"/>
      <c r="N69" s="91"/>
      <c r="O69" s="91"/>
      <c r="P69" s="96"/>
      <c r="Q69" s="1" t="n">
        <f aca="false">IF(F69="",0,MONTH(F69))</f>
        <v>0</v>
      </c>
      <c r="R69" s="1" t="n">
        <f aca="false">IF(F69="",0,YEAR(F69))</f>
        <v>0</v>
      </c>
      <c r="S69" s="1" t="str">
        <f aca="false">IF(AND(C69&lt;&gt;"",H69&lt;&gt;"",OR(G69=St_Applied,G69=St_Interviewing)),H69+ROW()/100000,"")</f>
        <v/>
      </c>
    </row>
    <row r="70" customFormat="false" ht="21.75" hidden="false" customHeight="true" outlineLevel="0" collapsed="false">
      <c r="B70" s="89" t="str">
        <f aca="false">IF(C70="","",ROW()-7)</f>
        <v/>
      </c>
      <c r="C70" s="90"/>
      <c r="D70" s="91"/>
      <c r="E70" s="92"/>
      <c r="F70" s="93"/>
      <c r="G70" s="92"/>
      <c r="H70" s="93"/>
      <c r="I70" s="94" t="str">
        <f aca="true">IF(C70="","",IF(OR(H70="",NOT(OR(G70=St_Applied,G70=St_Interviewing))),"—",IF(H70&lt;TODAY(),"Overdue · "&amp;TEXT(H70,"dd mmm"),IF(H70=TODAY(),"Due today",IF(H70=TODAY()+1,"Tomorrow","In "&amp;(H70-TODAY())&amp;" days")))))</f>
        <v/>
      </c>
      <c r="J70" s="95" t="str">
        <f aca="true">IF(C70="","",IF(AND(F70&lt;&gt;"",OR(G70=St_Applied,G70=St_Interviewing)),TODAY()-F70,"—"))</f>
        <v/>
      </c>
      <c r="K70" s="91"/>
      <c r="L70" s="92"/>
      <c r="M70" s="91"/>
      <c r="N70" s="91"/>
      <c r="O70" s="91"/>
      <c r="P70" s="96"/>
      <c r="Q70" s="1" t="n">
        <f aca="false">IF(F70="",0,MONTH(F70))</f>
        <v>0</v>
      </c>
      <c r="R70" s="1" t="n">
        <f aca="false">IF(F70="",0,YEAR(F70))</f>
        <v>0</v>
      </c>
      <c r="S70" s="1" t="str">
        <f aca="false">IF(AND(C70&lt;&gt;"",H70&lt;&gt;"",OR(G70=St_Applied,G70=St_Interviewing)),H70+ROW()/100000,"")</f>
        <v/>
      </c>
    </row>
    <row r="71" customFormat="false" ht="21.75" hidden="false" customHeight="true" outlineLevel="0" collapsed="false">
      <c r="B71" s="89" t="str">
        <f aca="false">IF(C71="","",ROW()-7)</f>
        <v/>
      </c>
      <c r="C71" s="90"/>
      <c r="D71" s="91"/>
      <c r="E71" s="92"/>
      <c r="F71" s="93"/>
      <c r="G71" s="92"/>
      <c r="H71" s="93"/>
      <c r="I71" s="94" t="str">
        <f aca="true">IF(C71="","",IF(OR(H71="",NOT(OR(G71=St_Applied,G71=St_Interviewing))),"—",IF(H71&lt;TODAY(),"Overdue · "&amp;TEXT(H71,"dd mmm"),IF(H71=TODAY(),"Due today",IF(H71=TODAY()+1,"Tomorrow","In "&amp;(H71-TODAY())&amp;" days")))))</f>
        <v/>
      </c>
      <c r="J71" s="95" t="str">
        <f aca="true">IF(C71="","",IF(AND(F71&lt;&gt;"",OR(G71=St_Applied,G71=St_Interviewing)),TODAY()-F71,"—"))</f>
        <v/>
      </c>
      <c r="K71" s="91"/>
      <c r="L71" s="92"/>
      <c r="M71" s="91"/>
      <c r="N71" s="91"/>
      <c r="O71" s="91"/>
      <c r="P71" s="96"/>
      <c r="Q71" s="1" t="n">
        <f aca="false">IF(F71="",0,MONTH(F71))</f>
        <v>0</v>
      </c>
      <c r="R71" s="1" t="n">
        <f aca="false">IF(F71="",0,YEAR(F71))</f>
        <v>0</v>
      </c>
      <c r="S71" s="1" t="str">
        <f aca="false">IF(AND(C71&lt;&gt;"",H71&lt;&gt;"",OR(G71=St_Applied,G71=St_Interviewing)),H71+ROW()/100000,"")</f>
        <v/>
      </c>
    </row>
    <row r="72" customFormat="false" ht="21.75" hidden="false" customHeight="true" outlineLevel="0" collapsed="false">
      <c r="B72" s="89" t="str">
        <f aca="false">IF(C72="","",ROW()-7)</f>
        <v/>
      </c>
      <c r="C72" s="90"/>
      <c r="D72" s="91"/>
      <c r="E72" s="92"/>
      <c r="F72" s="93"/>
      <c r="G72" s="92"/>
      <c r="H72" s="93"/>
      <c r="I72" s="94" t="str">
        <f aca="true">IF(C72="","",IF(OR(H72="",NOT(OR(G72=St_Applied,G72=St_Interviewing))),"—",IF(H72&lt;TODAY(),"Overdue · "&amp;TEXT(H72,"dd mmm"),IF(H72=TODAY(),"Due today",IF(H72=TODAY()+1,"Tomorrow","In "&amp;(H72-TODAY())&amp;" days")))))</f>
        <v/>
      </c>
      <c r="J72" s="95" t="str">
        <f aca="true">IF(C72="","",IF(AND(F72&lt;&gt;"",OR(G72=St_Applied,G72=St_Interviewing)),TODAY()-F72,"—"))</f>
        <v/>
      </c>
      <c r="K72" s="91"/>
      <c r="L72" s="92"/>
      <c r="M72" s="91"/>
      <c r="N72" s="91"/>
      <c r="O72" s="91"/>
      <c r="P72" s="96"/>
      <c r="Q72" s="1" t="n">
        <f aca="false">IF(F72="",0,MONTH(F72))</f>
        <v>0</v>
      </c>
      <c r="R72" s="1" t="n">
        <f aca="false">IF(F72="",0,YEAR(F72))</f>
        <v>0</v>
      </c>
      <c r="S72" s="1" t="str">
        <f aca="false">IF(AND(C72&lt;&gt;"",H72&lt;&gt;"",OR(G72=St_Applied,G72=St_Interviewing)),H72+ROW()/100000,"")</f>
        <v/>
      </c>
    </row>
    <row r="73" customFormat="false" ht="21.75" hidden="false" customHeight="true" outlineLevel="0" collapsed="false">
      <c r="B73" s="89" t="str">
        <f aca="false">IF(C73="","",ROW()-7)</f>
        <v/>
      </c>
      <c r="C73" s="90"/>
      <c r="D73" s="91"/>
      <c r="E73" s="92"/>
      <c r="F73" s="93"/>
      <c r="G73" s="92"/>
      <c r="H73" s="93"/>
      <c r="I73" s="94" t="str">
        <f aca="true">IF(C73="","",IF(OR(H73="",NOT(OR(G73=St_Applied,G73=St_Interviewing))),"—",IF(H73&lt;TODAY(),"Overdue · "&amp;TEXT(H73,"dd mmm"),IF(H73=TODAY(),"Due today",IF(H73=TODAY()+1,"Tomorrow","In "&amp;(H73-TODAY())&amp;" days")))))</f>
        <v/>
      </c>
      <c r="J73" s="95" t="str">
        <f aca="true">IF(C73="","",IF(AND(F73&lt;&gt;"",OR(G73=St_Applied,G73=St_Interviewing)),TODAY()-F73,"—"))</f>
        <v/>
      </c>
      <c r="K73" s="91"/>
      <c r="L73" s="92"/>
      <c r="M73" s="91"/>
      <c r="N73" s="91"/>
      <c r="O73" s="91"/>
      <c r="P73" s="96"/>
      <c r="Q73" s="1" t="n">
        <f aca="false">IF(F73="",0,MONTH(F73))</f>
        <v>0</v>
      </c>
      <c r="R73" s="1" t="n">
        <f aca="false">IF(F73="",0,YEAR(F73))</f>
        <v>0</v>
      </c>
      <c r="S73" s="1" t="str">
        <f aca="false">IF(AND(C73&lt;&gt;"",H73&lt;&gt;"",OR(G73=St_Applied,G73=St_Interviewing)),H73+ROW()/100000,"")</f>
        <v/>
      </c>
    </row>
    <row r="74" customFormat="false" ht="21.75" hidden="false" customHeight="true" outlineLevel="0" collapsed="false">
      <c r="B74" s="89" t="str">
        <f aca="false">IF(C74="","",ROW()-7)</f>
        <v/>
      </c>
      <c r="C74" s="90"/>
      <c r="D74" s="91"/>
      <c r="E74" s="92"/>
      <c r="F74" s="93"/>
      <c r="G74" s="92"/>
      <c r="H74" s="93"/>
      <c r="I74" s="94" t="str">
        <f aca="true">IF(C74="","",IF(OR(H74="",NOT(OR(G74=St_Applied,G74=St_Interviewing))),"—",IF(H74&lt;TODAY(),"Overdue · "&amp;TEXT(H74,"dd mmm"),IF(H74=TODAY(),"Due today",IF(H74=TODAY()+1,"Tomorrow","In "&amp;(H74-TODAY())&amp;" days")))))</f>
        <v/>
      </c>
      <c r="J74" s="95" t="str">
        <f aca="true">IF(C74="","",IF(AND(F74&lt;&gt;"",OR(G74=St_Applied,G74=St_Interviewing)),TODAY()-F74,"—"))</f>
        <v/>
      </c>
      <c r="K74" s="91"/>
      <c r="L74" s="92"/>
      <c r="M74" s="91"/>
      <c r="N74" s="91"/>
      <c r="O74" s="91"/>
      <c r="P74" s="96"/>
      <c r="Q74" s="1" t="n">
        <f aca="false">IF(F74="",0,MONTH(F74))</f>
        <v>0</v>
      </c>
      <c r="R74" s="1" t="n">
        <f aca="false">IF(F74="",0,YEAR(F74))</f>
        <v>0</v>
      </c>
      <c r="S74" s="1" t="str">
        <f aca="false">IF(AND(C74&lt;&gt;"",H74&lt;&gt;"",OR(G74=St_Applied,G74=St_Interviewing)),H74+ROW()/100000,"")</f>
        <v/>
      </c>
    </row>
    <row r="75" customFormat="false" ht="21.75" hidden="false" customHeight="true" outlineLevel="0" collapsed="false">
      <c r="B75" s="89" t="str">
        <f aca="false">IF(C75="","",ROW()-7)</f>
        <v/>
      </c>
      <c r="C75" s="90"/>
      <c r="D75" s="91"/>
      <c r="E75" s="92"/>
      <c r="F75" s="93"/>
      <c r="G75" s="92"/>
      <c r="H75" s="93"/>
      <c r="I75" s="94" t="str">
        <f aca="true">IF(C75="","",IF(OR(H75="",NOT(OR(G75=St_Applied,G75=St_Interviewing))),"—",IF(H75&lt;TODAY(),"Overdue · "&amp;TEXT(H75,"dd mmm"),IF(H75=TODAY(),"Due today",IF(H75=TODAY()+1,"Tomorrow","In "&amp;(H75-TODAY())&amp;" days")))))</f>
        <v/>
      </c>
      <c r="J75" s="95" t="str">
        <f aca="true">IF(C75="","",IF(AND(F75&lt;&gt;"",OR(G75=St_Applied,G75=St_Interviewing)),TODAY()-F75,"—"))</f>
        <v/>
      </c>
      <c r="K75" s="91"/>
      <c r="L75" s="92"/>
      <c r="M75" s="91"/>
      <c r="N75" s="91"/>
      <c r="O75" s="91"/>
      <c r="P75" s="96"/>
      <c r="Q75" s="1" t="n">
        <f aca="false">IF(F75="",0,MONTH(F75))</f>
        <v>0</v>
      </c>
      <c r="R75" s="1" t="n">
        <f aca="false">IF(F75="",0,YEAR(F75))</f>
        <v>0</v>
      </c>
      <c r="S75" s="1" t="str">
        <f aca="false">IF(AND(C75&lt;&gt;"",H75&lt;&gt;"",OR(G75=St_Applied,G75=St_Interviewing)),H75+ROW()/100000,"")</f>
        <v/>
      </c>
    </row>
    <row r="76" customFormat="false" ht="21.75" hidden="false" customHeight="true" outlineLevel="0" collapsed="false">
      <c r="B76" s="89" t="str">
        <f aca="false">IF(C76="","",ROW()-7)</f>
        <v/>
      </c>
      <c r="C76" s="90"/>
      <c r="D76" s="91"/>
      <c r="E76" s="92"/>
      <c r="F76" s="93"/>
      <c r="G76" s="92"/>
      <c r="H76" s="93"/>
      <c r="I76" s="94" t="str">
        <f aca="true">IF(C76="","",IF(OR(H76="",NOT(OR(G76=St_Applied,G76=St_Interviewing))),"—",IF(H76&lt;TODAY(),"Overdue · "&amp;TEXT(H76,"dd mmm"),IF(H76=TODAY(),"Due today",IF(H76=TODAY()+1,"Tomorrow","In "&amp;(H76-TODAY())&amp;" days")))))</f>
        <v/>
      </c>
      <c r="J76" s="95" t="str">
        <f aca="true">IF(C76="","",IF(AND(F76&lt;&gt;"",OR(G76=St_Applied,G76=St_Interviewing)),TODAY()-F76,"—"))</f>
        <v/>
      </c>
      <c r="K76" s="91"/>
      <c r="L76" s="92"/>
      <c r="M76" s="91"/>
      <c r="N76" s="91"/>
      <c r="O76" s="91"/>
      <c r="P76" s="96"/>
      <c r="Q76" s="1" t="n">
        <f aca="false">IF(F76="",0,MONTH(F76))</f>
        <v>0</v>
      </c>
      <c r="R76" s="1" t="n">
        <f aca="false">IF(F76="",0,YEAR(F76))</f>
        <v>0</v>
      </c>
      <c r="S76" s="1" t="str">
        <f aca="false">IF(AND(C76&lt;&gt;"",H76&lt;&gt;"",OR(G76=St_Applied,G76=St_Interviewing)),H76+ROW()/100000,"")</f>
        <v/>
      </c>
    </row>
    <row r="77" customFormat="false" ht="21.75" hidden="false" customHeight="true" outlineLevel="0" collapsed="false">
      <c r="B77" s="89" t="str">
        <f aca="false">IF(C77="","",ROW()-7)</f>
        <v/>
      </c>
      <c r="C77" s="90"/>
      <c r="D77" s="91"/>
      <c r="E77" s="92"/>
      <c r="F77" s="93"/>
      <c r="G77" s="92"/>
      <c r="H77" s="93"/>
      <c r="I77" s="94" t="str">
        <f aca="true">IF(C77="","",IF(OR(H77="",NOT(OR(G77=St_Applied,G77=St_Interviewing))),"—",IF(H77&lt;TODAY(),"Overdue · "&amp;TEXT(H77,"dd mmm"),IF(H77=TODAY(),"Due today",IF(H77=TODAY()+1,"Tomorrow","In "&amp;(H77-TODAY())&amp;" days")))))</f>
        <v/>
      </c>
      <c r="J77" s="95" t="str">
        <f aca="true">IF(C77="","",IF(AND(F77&lt;&gt;"",OR(G77=St_Applied,G77=St_Interviewing)),TODAY()-F77,"—"))</f>
        <v/>
      </c>
      <c r="K77" s="91"/>
      <c r="L77" s="92"/>
      <c r="M77" s="91"/>
      <c r="N77" s="91"/>
      <c r="O77" s="91"/>
      <c r="P77" s="96"/>
      <c r="Q77" s="1" t="n">
        <f aca="false">IF(F77="",0,MONTH(F77))</f>
        <v>0</v>
      </c>
      <c r="R77" s="1" t="n">
        <f aca="false">IF(F77="",0,YEAR(F77))</f>
        <v>0</v>
      </c>
      <c r="S77" s="1" t="str">
        <f aca="false">IF(AND(C77&lt;&gt;"",H77&lt;&gt;"",OR(G77=St_Applied,G77=St_Interviewing)),H77+ROW()/100000,"")</f>
        <v/>
      </c>
    </row>
    <row r="78" customFormat="false" ht="21.75" hidden="false" customHeight="true" outlineLevel="0" collapsed="false">
      <c r="B78" s="89" t="str">
        <f aca="false">IF(C78="","",ROW()-7)</f>
        <v/>
      </c>
      <c r="C78" s="90"/>
      <c r="D78" s="91"/>
      <c r="E78" s="92"/>
      <c r="F78" s="93"/>
      <c r="G78" s="92"/>
      <c r="H78" s="93"/>
      <c r="I78" s="94" t="str">
        <f aca="true">IF(C78="","",IF(OR(H78="",NOT(OR(G78=St_Applied,G78=St_Interviewing))),"—",IF(H78&lt;TODAY(),"Overdue · "&amp;TEXT(H78,"dd mmm"),IF(H78=TODAY(),"Due today",IF(H78=TODAY()+1,"Tomorrow","In "&amp;(H78-TODAY())&amp;" days")))))</f>
        <v/>
      </c>
      <c r="J78" s="95" t="str">
        <f aca="true">IF(C78="","",IF(AND(F78&lt;&gt;"",OR(G78=St_Applied,G78=St_Interviewing)),TODAY()-F78,"—"))</f>
        <v/>
      </c>
      <c r="K78" s="91"/>
      <c r="L78" s="92"/>
      <c r="M78" s="91"/>
      <c r="N78" s="91"/>
      <c r="O78" s="91"/>
      <c r="P78" s="96"/>
      <c r="Q78" s="1" t="n">
        <f aca="false">IF(F78="",0,MONTH(F78))</f>
        <v>0</v>
      </c>
      <c r="R78" s="1" t="n">
        <f aca="false">IF(F78="",0,YEAR(F78))</f>
        <v>0</v>
      </c>
      <c r="S78" s="1" t="str">
        <f aca="false">IF(AND(C78&lt;&gt;"",H78&lt;&gt;"",OR(G78=St_Applied,G78=St_Interviewing)),H78+ROW()/100000,"")</f>
        <v/>
      </c>
    </row>
    <row r="79" customFormat="false" ht="21.75" hidden="false" customHeight="true" outlineLevel="0" collapsed="false">
      <c r="B79" s="89" t="str">
        <f aca="false">IF(C79="","",ROW()-7)</f>
        <v/>
      </c>
      <c r="C79" s="90"/>
      <c r="D79" s="91"/>
      <c r="E79" s="92"/>
      <c r="F79" s="93"/>
      <c r="G79" s="92"/>
      <c r="H79" s="93"/>
      <c r="I79" s="94" t="str">
        <f aca="true">IF(C79="","",IF(OR(H79="",NOT(OR(G79=St_Applied,G79=St_Interviewing))),"—",IF(H79&lt;TODAY(),"Overdue · "&amp;TEXT(H79,"dd mmm"),IF(H79=TODAY(),"Due today",IF(H79=TODAY()+1,"Tomorrow","In "&amp;(H79-TODAY())&amp;" days")))))</f>
        <v/>
      </c>
      <c r="J79" s="95" t="str">
        <f aca="true">IF(C79="","",IF(AND(F79&lt;&gt;"",OR(G79=St_Applied,G79=St_Interviewing)),TODAY()-F79,"—"))</f>
        <v/>
      </c>
      <c r="K79" s="91"/>
      <c r="L79" s="92"/>
      <c r="M79" s="91"/>
      <c r="N79" s="91"/>
      <c r="O79" s="91"/>
      <c r="P79" s="96"/>
      <c r="Q79" s="1" t="n">
        <f aca="false">IF(F79="",0,MONTH(F79))</f>
        <v>0</v>
      </c>
      <c r="R79" s="1" t="n">
        <f aca="false">IF(F79="",0,YEAR(F79))</f>
        <v>0</v>
      </c>
      <c r="S79" s="1" t="str">
        <f aca="false">IF(AND(C79&lt;&gt;"",H79&lt;&gt;"",OR(G79=St_Applied,G79=St_Interviewing)),H79+ROW()/100000,"")</f>
        <v/>
      </c>
    </row>
    <row r="80" customFormat="false" ht="21.75" hidden="false" customHeight="true" outlineLevel="0" collapsed="false">
      <c r="B80" s="89" t="str">
        <f aca="false">IF(C80="","",ROW()-7)</f>
        <v/>
      </c>
      <c r="C80" s="90"/>
      <c r="D80" s="91"/>
      <c r="E80" s="92"/>
      <c r="F80" s="93"/>
      <c r="G80" s="92"/>
      <c r="H80" s="93"/>
      <c r="I80" s="94" t="str">
        <f aca="true">IF(C80="","",IF(OR(H80="",NOT(OR(G80=St_Applied,G80=St_Interviewing))),"—",IF(H80&lt;TODAY(),"Overdue · "&amp;TEXT(H80,"dd mmm"),IF(H80=TODAY(),"Due today",IF(H80=TODAY()+1,"Tomorrow","In "&amp;(H80-TODAY())&amp;" days")))))</f>
        <v/>
      </c>
      <c r="J80" s="95" t="str">
        <f aca="true">IF(C80="","",IF(AND(F80&lt;&gt;"",OR(G80=St_Applied,G80=St_Interviewing)),TODAY()-F80,"—"))</f>
        <v/>
      </c>
      <c r="K80" s="91"/>
      <c r="L80" s="92"/>
      <c r="M80" s="91"/>
      <c r="N80" s="91"/>
      <c r="O80" s="91"/>
      <c r="P80" s="96"/>
      <c r="Q80" s="1" t="n">
        <f aca="false">IF(F80="",0,MONTH(F80))</f>
        <v>0</v>
      </c>
      <c r="R80" s="1" t="n">
        <f aca="false">IF(F80="",0,YEAR(F80))</f>
        <v>0</v>
      </c>
      <c r="S80" s="1" t="str">
        <f aca="false">IF(AND(C80&lt;&gt;"",H80&lt;&gt;"",OR(G80=St_Applied,G80=St_Interviewing)),H80+ROW()/100000,"")</f>
        <v/>
      </c>
    </row>
    <row r="81" customFormat="false" ht="21.75" hidden="false" customHeight="true" outlineLevel="0" collapsed="false">
      <c r="B81" s="89" t="str">
        <f aca="false">IF(C81="","",ROW()-7)</f>
        <v/>
      </c>
      <c r="C81" s="90"/>
      <c r="D81" s="91"/>
      <c r="E81" s="92"/>
      <c r="F81" s="93"/>
      <c r="G81" s="92"/>
      <c r="H81" s="93"/>
      <c r="I81" s="94" t="str">
        <f aca="true">IF(C81="","",IF(OR(H81="",NOT(OR(G81=St_Applied,G81=St_Interviewing))),"—",IF(H81&lt;TODAY(),"Overdue · "&amp;TEXT(H81,"dd mmm"),IF(H81=TODAY(),"Due today",IF(H81=TODAY()+1,"Tomorrow","In "&amp;(H81-TODAY())&amp;" days")))))</f>
        <v/>
      </c>
      <c r="J81" s="95" t="str">
        <f aca="true">IF(C81="","",IF(AND(F81&lt;&gt;"",OR(G81=St_Applied,G81=St_Interviewing)),TODAY()-F81,"—"))</f>
        <v/>
      </c>
      <c r="K81" s="91"/>
      <c r="L81" s="92"/>
      <c r="M81" s="91"/>
      <c r="N81" s="91"/>
      <c r="O81" s="91"/>
      <c r="P81" s="96"/>
      <c r="Q81" s="1" t="n">
        <f aca="false">IF(F81="",0,MONTH(F81))</f>
        <v>0</v>
      </c>
      <c r="R81" s="1" t="n">
        <f aca="false">IF(F81="",0,YEAR(F81))</f>
        <v>0</v>
      </c>
      <c r="S81" s="1" t="str">
        <f aca="false">IF(AND(C81&lt;&gt;"",H81&lt;&gt;"",OR(G81=St_Applied,G81=St_Interviewing)),H81+ROW()/100000,"")</f>
        <v/>
      </c>
    </row>
    <row r="82" customFormat="false" ht="21.75" hidden="false" customHeight="true" outlineLevel="0" collapsed="false">
      <c r="B82" s="89" t="str">
        <f aca="false">IF(C82="","",ROW()-7)</f>
        <v/>
      </c>
      <c r="C82" s="90"/>
      <c r="D82" s="91"/>
      <c r="E82" s="92"/>
      <c r="F82" s="93"/>
      <c r="G82" s="92"/>
      <c r="H82" s="93"/>
      <c r="I82" s="94" t="str">
        <f aca="true">IF(C82="","",IF(OR(H82="",NOT(OR(G82=St_Applied,G82=St_Interviewing))),"—",IF(H82&lt;TODAY(),"Overdue · "&amp;TEXT(H82,"dd mmm"),IF(H82=TODAY(),"Due today",IF(H82=TODAY()+1,"Tomorrow","In "&amp;(H82-TODAY())&amp;" days")))))</f>
        <v/>
      </c>
      <c r="J82" s="95" t="str">
        <f aca="true">IF(C82="","",IF(AND(F82&lt;&gt;"",OR(G82=St_Applied,G82=St_Interviewing)),TODAY()-F82,"—"))</f>
        <v/>
      </c>
      <c r="K82" s="91"/>
      <c r="L82" s="92"/>
      <c r="M82" s="91"/>
      <c r="N82" s="91"/>
      <c r="O82" s="91"/>
      <c r="P82" s="96"/>
      <c r="Q82" s="1" t="n">
        <f aca="false">IF(F82="",0,MONTH(F82))</f>
        <v>0</v>
      </c>
      <c r="R82" s="1" t="n">
        <f aca="false">IF(F82="",0,YEAR(F82))</f>
        <v>0</v>
      </c>
      <c r="S82" s="1" t="str">
        <f aca="false">IF(AND(C82&lt;&gt;"",H82&lt;&gt;"",OR(G82=St_Applied,G82=St_Interviewing)),H82+ROW()/100000,"")</f>
        <v/>
      </c>
    </row>
    <row r="83" customFormat="false" ht="21.75" hidden="false" customHeight="true" outlineLevel="0" collapsed="false">
      <c r="B83" s="89" t="str">
        <f aca="false">IF(C83="","",ROW()-7)</f>
        <v/>
      </c>
      <c r="C83" s="90"/>
      <c r="D83" s="91"/>
      <c r="E83" s="92"/>
      <c r="F83" s="93"/>
      <c r="G83" s="92"/>
      <c r="H83" s="93"/>
      <c r="I83" s="94" t="str">
        <f aca="true">IF(C83="","",IF(OR(H83="",NOT(OR(G83=St_Applied,G83=St_Interviewing))),"—",IF(H83&lt;TODAY(),"Overdue · "&amp;TEXT(H83,"dd mmm"),IF(H83=TODAY(),"Due today",IF(H83=TODAY()+1,"Tomorrow","In "&amp;(H83-TODAY())&amp;" days")))))</f>
        <v/>
      </c>
      <c r="J83" s="95" t="str">
        <f aca="true">IF(C83="","",IF(AND(F83&lt;&gt;"",OR(G83=St_Applied,G83=St_Interviewing)),TODAY()-F83,"—"))</f>
        <v/>
      </c>
      <c r="K83" s="91"/>
      <c r="L83" s="92"/>
      <c r="M83" s="91"/>
      <c r="N83" s="91"/>
      <c r="O83" s="91"/>
      <c r="P83" s="96"/>
      <c r="Q83" s="1" t="n">
        <f aca="false">IF(F83="",0,MONTH(F83))</f>
        <v>0</v>
      </c>
      <c r="R83" s="1" t="n">
        <f aca="false">IF(F83="",0,YEAR(F83))</f>
        <v>0</v>
      </c>
      <c r="S83" s="1" t="str">
        <f aca="false">IF(AND(C83&lt;&gt;"",H83&lt;&gt;"",OR(G83=St_Applied,G83=St_Interviewing)),H83+ROW()/100000,"")</f>
        <v/>
      </c>
    </row>
    <row r="84" customFormat="false" ht="21.75" hidden="false" customHeight="true" outlineLevel="0" collapsed="false">
      <c r="B84" s="89" t="str">
        <f aca="false">IF(C84="","",ROW()-7)</f>
        <v/>
      </c>
      <c r="C84" s="90"/>
      <c r="D84" s="91"/>
      <c r="E84" s="92"/>
      <c r="F84" s="93"/>
      <c r="G84" s="92"/>
      <c r="H84" s="93"/>
      <c r="I84" s="94" t="str">
        <f aca="true">IF(C84="","",IF(OR(H84="",NOT(OR(G84=St_Applied,G84=St_Interviewing))),"—",IF(H84&lt;TODAY(),"Overdue · "&amp;TEXT(H84,"dd mmm"),IF(H84=TODAY(),"Due today",IF(H84=TODAY()+1,"Tomorrow","In "&amp;(H84-TODAY())&amp;" days")))))</f>
        <v/>
      </c>
      <c r="J84" s="95" t="str">
        <f aca="true">IF(C84="","",IF(AND(F84&lt;&gt;"",OR(G84=St_Applied,G84=St_Interviewing)),TODAY()-F84,"—"))</f>
        <v/>
      </c>
      <c r="K84" s="91"/>
      <c r="L84" s="92"/>
      <c r="M84" s="91"/>
      <c r="N84" s="91"/>
      <c r="O84" s="91"/>
      <c r="P84" s="96"/>
      <c r="Q84" s="1" t="n">
        <f aca="false">IF(F84="",0,MONTH(F84))</f>
        <v>0</v>
      </c>
      <c r="R84" s="1" t="n">
        <f aca="false">IF(F84="",0,YEAR(F84))</f>
        <v>0</v>
      </c>
      <c r="S84" s="1" t="str">
        <f aca="false">IF(AND(C84&lt;&gt;"",H84&lt;&gt;"",OR(G84=St_Applied,G84=St_Interviewing)),H84+ROW()/100000,"")</f>
        <v/>
      </c>
    </row>
    <row r="85" customFormat="false" ht="21.75" hidden="false" customHeight="true" outlineLevel="0" collapsed="false">
      <c r="B85" s="89" t="str">
        <f aca="false">IF(C85="","",ROW()-7)</f>
        <v/>
      </c>
      <c r="C85" s="90"/>
      <c r="D85" s="91"/>
      <c r="E85" s="92"/>
      <c r="F85" s="93"/>
      <c r="G85" s="92"/>
      <c r="H85" s="93"/>
      <c r="I85" s="94" t="str">
        <f aca="true">IF(C85="","",IF(OR(H85="",NOT(OR(G85=St_Applied,G85=St_Interviewing))),"—",IF(H85&lt;TODAY(),"Overdue · "&amp;TEXT(H85,"dd mmm"),IF(H85=TODAY(),"Due today",IF(H85=TODAY()+1,"Tomorrow","In "&amp;(H85-TODAY())&amp;" days")))))</f>
        <v/>
      </c>
      <c r="J85" s="95" t="str">
        <f aca="true">IF(C85="","",IF(AND(F85&lt;&gt;"",OR(G85=St_Applied,G85=St_Interviewing)),TODAY()-F85,"—"))</f>
        <v/>
      </c>
      <c r="K85" s="91"/>
      <c r="L85" s="92"/>
      <c r="M85" s="91"/>
      <c r="N85" s="91"/>
      <c r="O85" s="91"/>
      <c r="P85" s="96"/>
      <c r="Q85" s="1" t="n">
        <f aca="false">IF(F85="",0,MONTH(F85))</f>
        <v>0</v>
      </c>
      <c r="R85" s="1" t="n">
        <f aca="false">IF(F85="",0,YEAR(F85))</f>
        <v>0</v>
      </c>
      <c r="S85" s="1" t="str">
        <f aca="false">IF(AND(C85&lt;&gt;"",H85&lt;&gt;"",OR(G85=St_Applied,G85=St_Interviewing)),H85+ROW()/100000,"")</f>
        <v/>
      </c>
    </row>
    <row r="86" customFormat="false" ht="21.75" hidden="false" customHeight="true" outlineLevel="0" collapsed="false">
      <c r="B86" s="89" t="str">
        <f aca="false">IF(C86="","",ROW()-7)</f>
        <v/>
      </c>
      <c r="C86" s="90"/>
      <c r="D86" s="91"/>
      <c r="E86" s="92"/>
      <c r="F86" s="93"/>
      <c r="G86" s="92"/>
      <c r="H86" s="93"/>
      <c r="I86" s="94" t="str">
        <f aca="true">IF(C86="","",IF(OR(H86="",NOT(OR(G86=St_Applied,G86=St_Interviewing))),"—",IF(H86&lt;TODAY(),"Overdue · "&amp;TEXT(H86,"dd mmm"),IF(H86=TODAY(),"Due today",IF(H86=TODAY()+1,"Tomorrow","In "&amp;(H86-TODAY())&amp;" days")))))</f>
        <v/>
      </c>
      <c r="J86" s="95" t="str">
        <f aca="true">IF(C86="","",IF(AND(F86&lt;&gt;"",OR(G86=St_Applied,G86=St_Interviewing)),TODAY()-F86,"—"))</f>
        <v/>
      </c>
      <c r="K86" s="91"/>
      <c r="L86" s="92"/>
      <c r="M86" s="91"/>
      <c r="N86" s="91"/>
      <c r="O86" s="91"/>
      <c r="P86" s="96"/>
      <c r="Q86" s="1" t="n">
        <f aca="false">IF(F86="",0,MONTH(F86))</f>
        <v>0</v>
      </c>
      <c r="R86" s="1" t="n">
        <f aca="false">IF(F86="",0,YEAR(F86))</f>
        <v>0</v>
      </c>
      <c r="S86" s="1" t="str">
        <f aca="false">IF(AND(C86&lt;&gt;"",H86&lt;&gt;"",OR(G86=St_Applied,G86=St_Interviewing)),H86+ROW()/100000,"")</f>
        <v/>
      </c>
    </row>
    <row r="87" customFormat="false" ht="21.75" hidden="false" customHeight="true" outlineLevel="0" collapsed="false">
      <c r="B87" s="89" t="str">
        <f aca="false">IF(C87="","",ROW()-7)</f>
        <v/>
      </c>
      <c r="C87" s="90"/>
      <c r="D87" s="91"/>
      <c r="E87" s="92"/>
      <c r="F87" s="93"/>
      <c r="G87" s="92"/>
      <c r="H87" s="93"/>
      <c r="I87" s="94" t="str">
        <f aca="true">IF(C87="","",IF(OR(H87="",NOT(OR(G87=St_Applied,G87=St_Interviewing))),"—",IF(H87&lt;TODAY(),"Overdue · "&amp;TEXT(H87,"dd mmm"),IF(H87=TODAY(),"Due today",IF(H87=TODAY()+1,"Tomorrow","In "&amp;(H87-TODAY())&amp;" days")))))</f>
        <v/>
      </c>
      <c r="J87" s="95" t="str">
        <f aca="true">IF(C87="","",IF(AND(F87&lt;&gt;"",OR(G87=St_Applied,G87=St_Interviewing)),TODAY()-F87,"—"))</f>
        <v/>
      </c>
      <c r="K87" s="91"/>
      <c r="L87" s="92"/>
      <c r="M87" s="91"/>
      <c r="N87" s="91"/>
      <c r="O87" s="91"/>
      <c r="P87" s="96"/>
      <c r="Q87" s="1" t="n">
        <f aca="false">IF(F87="",0,MONTH(F87))</f>
        <v>0</v>
      </c>
      <c r="R87" s="1" t="n">
        <f aca="false">IF(F87="",0,YEAR(F87))</f>
        <v>0</v>
      </c>
      <c r="S87" s="1" t="str">
        <f aca="false">IF(AND(C87&lt;&gt;"",H87&lt;&gt;"",OR(G87=St_Applied,G87=St_Interviewing)),H87+ROW()/100000,"")</f>
        <v/>
      </c>
    </row>
    <row r="88" customFormat="false" ht="21.75" hidden="false" customHeight="true" outlineLevel="0" collapsed="false">
      <c r="B88" s="89" t="str">
        <f aca="false">IF(C88="","",ROW()-7)</f>
        <v/>
      </c>
      <c r="C88" s="90"/>
      <c r="D88" s="91"/>
      <c r="E88" s="92"/>
      <c r="F88" s="93"/>
      <c r="G88" s="92"/>
      <c r="H88" s="93"/>
      <c r="I88" s="94" t="str">
        <f aca="true">IF(C88="","",IF(OR(H88="",NOT(OR(G88=St_Applied,G88=St_Interviewing))),"—",IF(H88&lt;TODAY(),"Overdue · "&amp;TEXT(H88,"dd mmm"),IF(H88=TODAY(),"Due today",IF(H88=TODAY()+1,"Tomorrow","In "&amp;(H88-TODAY())&amp;" days")))))</f>
        <v/>
      </c>
      <c r="J88" s="95" t="str">
        <f aca="true">IF(C88="","",IF(AND(F88&lt;&gt;"",OR(G88=St_Applied,G88=St_Interviewing)),TODAY()-F88,"—"))</f>
        <v/>
      </c>
      <c r="K88" s="91"/>
      <c r="L88" s="92"/>
      <c r="M88" s="91"/>
      <c r="N88" s="91"/>
      <c r="O88" s="91"/>
      <c r="P88" s="96"/>
      <c r="Q88" s="1" t="n">
        <f aca="false">IF(F88="",0,MONTH(F88))</f>
        <v>0</v>
      </c>
      <c r="R88" s="1" t="n">
        <f aca="false">IF(F88="",0,YEAR(F88))</f>
        <v>0</v>
      </c>
      <c r="S88" s="1" t="str">
        <f aca="false">IF(AND(C88&lt;&gt;"",H88&lt;&gt;"",OR(G88=St_Applied,G88=St_Interviewing)),H88+ROW()/100000,"")</f>
        <v/>
      </c>
    </row>
    <row r="89" customFormat="false" ht="21.75" hidden="false" customHeight="true" outlineLevel="0" collapsed="false">
      <c r="B89" s="89" t="str">
        <f aca="false">IF(C89="","",ROW()-7)</f>
        <v/>
      </c>
      <c r="C89" s="90"/>
      <c r="D89" s="91"/>
      <c r="E89" s="92"/>
      <c r="F89" s="93"/>
      <c r="G89" s="92"/>
      <c r="H89" s="93"/>
      <c r="I89" s="94" t="str">
        <f aca="true">IF(C89="","",IF(OR(H89="",NOT(OR(G89=St_Applied,G89=St_Interviewing))),"—",IF(H89&lt;TODAY(),"Overdue · "&amp;TEXT(H89,"dd mmm"),IF(H89=TODAY(),"Due today",IF(H89=TODAY()+1,"Tomorrow","In "&amp;(H89-TODAY())&amp;" days")))))</f>
        <v/>
      </c>
      <c r="J89" s="95" t="str">
        <f aca="true">IF(C89="","",IF(AND(F89&lt;&gt;"",OR(G89=St_Applied,G89=St_Interviewing)),TODAY()-F89,"—"))</f>
        <v/>
      </c>
      <c r="K89" s="91"/>
      <c r="L89" s="92"/>
      <c r="M89" s="91"/>
      <c r="N89" s="91"/>
      <c r="O89" s="91"/>
      <c r="P89" s="96"/>
      <c r="Q89" s="1" t="n">
        <f aca="false">IF(F89="",0,MONTH(F89))</f>
        <v>0</v>
      </c>
      <c r="R89" s="1" t="n">
        <f aca="false">IF(F89="",0,YEAR(F89))</f>
        <v>0</v>
      </c>
      <c r="S89" s="1" t="str">
        <f aca="false">IF(AND(C89&lt;&gt;"",H89&lt;&gt;"",OR(G89=St_Applied,G89=St_Interviewing)),H89+ROW()/100000,"")</f>
        <v/>
      </c>
    </row>
    <row r="90" customFormat="false" ht="21.75" hidden="false" customHeight="true" outlineLevel="0" collapsed="false">
      <c r="B90" s="89" t="str">
        <f aca="false">IF(C90="","",ROW()-7)</f>
        <v/>
      </c>
      <c r="C90" s="90"/>
      <c r="D90" s="91"/>
      <c r="E90" s="92"/>
      <c r="F90" s="93"/>
      <c r="G90" s="92"/>
      <c r="H90" s="93"/>
      <c r="I90" s="94" t="str">
        <f aca="true">IF(C90="","",IF(OR(H90="",NOT(OR(G90=St_Applied,G90=St_Interviewing))),"—",IF(H90&lt;TODAY(),"Overdue · "&amp;TEXT(H90,"dd mmm"),IF(H90=TODAY(),"Due today",IF(H90=TODAY()+1,"Tomorrow","In "&amp;(H90-TODAY())&amp;" days")))))</f>
        <v/>
      </c>
      <c r="J90" s="95" t="str">
        <f aca="true">IF(C90="","",IF(AND(F90&lt;&gt;"",OR(G90=St_Applied,G90=St_Interviewing)),TODAY()-F90,"—"))</f>
        <v/>
      </c>
      <c r="K90" s="91"/>
      <c r="L90" s="92"/>
      <c r="M90" s="91"/>
      <c r="N90" s="91"/>
      <c r="O90" s="91"/>
      <c r="P90" s="96"/>
      <c r="Q90" s="1" t="n">
        <f aca="false">IF(F90="",0,MONTH(F90))</f>
        <v>0</v>
      </c>
      <c r="R90" s="1" t="n">
        <f aca="false">IF(F90="",0,YEAR(F90))</f>
        <v>0</v>
      </c>
      <c r="S90" s="1" t="str">
        <f aca="false">IF(AND(C90&lt;&gt;"",H90&lt;&gt;"",OR(G90=St_Applied,G90=St_Interviewing)),H90+ROW()/100000,"")</f>
        <v/>
      </c>
    </row>
    <row r="91" customFormat="false" ht="21.75" hidden="false" customHeight="true" outlineLevel="0" collapsed="false">
      <c r="B91" s="89" t="str">
        <f aca="false">IF(C91="","",ROW()-7)</f>
        <v/>
      </c>
      <c r="C91" s="90"/>
      <c r="D91" s="91"/>
      <c r="E91" s="92"/>
      <c r="F91" s="93"/>
      <c r="G91" s="92"/>
      <c r="H91" s="93"/>
      <c r="I91" s="94" t="str">
        <f aca="true">IF(C91="","",IF(OR(H91="",NOT(OR(G91=St_Applied,G91=St_Interviewing))),"—",IF(H91&lt;TODAY(),"Overdue · "&amp;TEXT(H91,"dd mmm"),IF(H91=TODAY(),"Due today",IF(H91=TODAY()+1,"Tomorrow","In "&amp;(H91-TODAY())&amp;" days")))))</f>
        <v/>
      </c>
      <c r="J91" s="95" t="str">
        <f aca="true">IF(C91="","",IF(AND(F91&lt;&gt;"",OR(G91=St_Applied,G91=St_Interviewing)),TODAY()-F91,"—"))</f>
        <v/>
      </c>
      <c r="K91" s="91"/>
      <c r="L91" s="92"/>
      <c r="M91" s="91"/>
      <c r="N91" s="91"/>
      <c r="O91" s="91"/>
      <c r="P91" s="96"/>
      <c r="Q91" s="1" t="n">
        <f aca="false">IF(F91="",0,MONTH(F91))</f>
        <v>0</v>
      </c>
      <c r="R91" s="1" t="n">
        <f aca="false">IF(F91="",0,YEAR(F91))</f>
        <v>0</v>
      </c>
      <c r="S91" s="1" t="str">
        <f aca="false">IF(AND(C91&lt;&gt;"",H91&lt;&gt;"",OR(G91=St_Applied,G91=St_Interviewing)),H91+ROW()/100000,"")</f>
        <v/>
      </c>
    </row>
    <row r="92" customFormat="false" ht="21.75" hidden="false" customHeight="true" outlineLevel="0" collapsed="false">
      <c r="B92" s="89" t="str">
        <f aca="false">IF(C92="","",ROW()-7)</f>
        <v/>
      </c>
      <c r="C92" s="90"/>
      <c r="D92" s="91"/>
      <c r="E92" s="92"/>
      <c r="F92" s="93"/>
      <c r="G92" s="92"/>
      <c r="H92" s="93"/>
      <c r="I92" s="94" t="str">
        <f aca="true">IF(C92="","",IF(OR(H92="",NOT(OR(G92=St_Applied,G92=St_Interviewing))),"—",IF(H92&lt;TODAY(),"Overdue · "&amp;TEXT(H92,"dd mmm"),IF(H92=TODAY(),"Due today",IF(H92=TODAY()+1,"Tomorrow","In "&amp;(H92-TODAY())&amp;" days")))))</f>
        <v/>
      </c>
      <c r="J92" s="95" t="str">
        <f aca="true">IF(C92="","",IF(AND(F92&lt;&gt;"",OR(G92=St_Applied,G92=St_Interviewing)),TODAY()-F92,"—"))</f>
        <v/>
      </c>
      <c r="K92" s="91"/>
      <c r="L92" s="92"/>
      <c r="M92" s="91"/>
      <c r="N92" s="91"/>
      <c r="O92" s="91"/>
      <c r="P92" s="96"/>
      <c r="Q92" s="1" t="n">
        <f aca="false">IF(F92="",0,MONTH(F92))</f>
        <v>0</v>
      </c>
      <c r="R92" s="1" t="n">
        <f aca="false">IF(F92="",0,YEAR(F92))</f>
        <v>0</v>
      </c>
      <c r="S92" s="1" t="str">
        <f aca="false">IF(AND(C92&lt;&gt;"",H92&lt;&gt;"",OR(G92=St_Applied,G92=St_Interviewing)),H92+ROW()/100000,"")</f>
        <v/>
      </c>
    </row>
    <row r="93" customFormat="false" ht="21.75" hidden="false" customHeight="true" outlineLevel="0" collapsed="false">
      <c r="B93" s="89" t="str">
        <f aca="false">IF(C93="","",ROW()-7)</f>
        <v/>
      </c>
      <c r="C93" s="90"/>
      <c r="D93" s="91"/>
      <c r="E93" s="92"/>
      <c r="F93" s="93"/>
      <c r="G93" s="92"/>
      <c r="H93" s="93"/>
      <c r="I93" s="94" t="str">
        <f aca="true">IF(C93="","",IF(OR(H93="",NOT(OR(G93=St_Applied,G93=St_Interviewing))),"—",IF(H93&lt;TODAY(),"Overdue · "&amp;TEXT(H93,"dd mmm"),IF(H93=TODAY(),"Due today",IF(H93=TODAY()+1,"Tomorrow","In "&amp;(H93-TODAY())&amp;" days")))))</f>
        <v/>
      </c>
      <c r="J93" s="95" t="str">
        <f aca="true">IF(C93="","",IF(AND(F93&lt;&gt;"",OR(G93=St_Applied,G93=St_Interviewing)),TODAY()-F93,"—"))</f>
        <v/>
      </c>
      <c r="K93" s="91"/>
      <c r="L93" s="92"/>
      <c r="M93" s="91"/>
      <c r="N93" s="91"/>
      <c r="O93" s="91"/>
      <c r="P93" s="96"/>
      <c r="Q93" s="1" t="n">
        <f aca="false">IF(F93="",0,MONTH(F93))</f>
        <v>0</v>
      </c>
      <c r="R93" s="1" t="n">
        <f aca="false">IF(F93="",0,YEAR(F93))</f>
        <v>0</v>
      </c>
      <c r="S93" s="1" t="str">
        <f aca="false">IF(AND(C93&lt;&gt;"",H93&lt;&gt;"",OR(G93=St_Applied,G93=St_Interviewing)),H93+ROW()/100000,"")</f>
        <v/>
      </c>
    </row>
    <row r="94" customFormat="false" ht="21.75" hidden="false" customHeight="true" outlineLevel="0" collapsed="false">
      <c r="B94" s="89" t="str">
        <f aca="false">IF(C94="","",ROW()-7)</f>
        <v/>
      </c>
      <c r="C94" s="90"/>
      <c r="D94" s="91"/>
      <c r="E94" s="92"/>
      <c r="F94" s="93"/>
      <c r="G94" s="92"/>
      <c r="H94" s="93"/>
      <c r="I94" s="94" t="str">
        <f aca="true">IF(C94="","",IF(OR(H94="",NOT(OR(G94=St_Applied,G94=St_Interviewing))),"—",IF(H94&lt;TODAY(),"Overdue · "&amp;TEXT(H94,"dd mmm"),IF(H94=TODAY(),"Due today",IF(H94=TODAY()+1,"Tomorrow","In "&amp;(H94-TODAY())&amp;" days")))))</f>
        <v/>
      </c>
      <c r="J94" s="95" t="str">
        <f aca="true">IF(C94="","",IF(AND(F94&lt;&gt;"",OR(G94=St_Applied,G94=St_Interviewing)),TODAY()-F94,"—"))</f>
        <v/>
      </c>
      <c r="K94" s="91"/>
      <c r="L94" s="92"/>
      <c r="M94" s="91"/>
      <c r="N94" s="91"/>
      <c r="O94" s="91"/>
      <c r="P94" s="96"/>
      <c r="Q94" s="1" t="n">
        <f aca="false">IF(F94="",0,MONTH(F94))</f>
        <v>0</v>
      </c>
      <c r="R94" s="1" t="n">
        <f aca="false">IF(F94="",0,YEAR(F94))</f>
        <v>0</v>
      </c>
      <c r="S94" s="1" t="str">
        <f aca="false">IF(AND(C94&lt;&gt;"",H94&lt;&gt;"",OR(G94=St_Applied,G94=St_Interviewing)),H94+ROW()/100000,"")</f>
        <v/>
      </c>
    </row>
    <row r="95" customFormat="false" ht="21.75" hidden="false" customHeight="true" outlineLevel="0" collapsed="false">
      <c r="B95" s="89" t="str">
        <f aca="false">IF(C95="","",ROW()-7)</f>
        <v/>
      </c>
      <c r="C95" s="90"/>
      <c r="D95" s="91"/>
      <c r="E95" s="92"/>
      <c r="F95" s="93"/>
      <c r="G95" s="92"/>
      <c r="H95" s="93"/>
      <c r="I95" s="94" t="str">
        <f aca="true">IF(C95="","",IF(OR(H95="",NOT(OR(G95=St_Applied,G95=St_Interviewing))),"—",IF(H95&lt;TODAY(),"Overdue · "&amp;TEXT(H95,"dd mmm"),IF(H95=TODAY(),"Due today",IF(H95=TODAY()+1,"Tomorrow","In "&amp;(H95-TODAY())&amp;" days")))))</f>
        <v/>
      </c>
      <c r="J95" s="95" t="str">
        <f aca="true">IF(C95="","",IF(AND(F95&lt;&gt;"",OR(G95=St_Applied,G95=St_Interviewing)),TODAY()-F95,"—"))</f>
        <v/>
      </c>
      <c r="K95" s="91"/>
      <c r="L95" s="92"/>
      <c r="M95" s="91"/>
      <c r="N95" s="91"/>
      <c r="O95" s="91"/>
      <c r="P95" s="96"/>
      <c r="Q95" s="1" t="n">
        <f aca="false">IF(F95="",0,MONTH(F95))</f>
        <v>0</v>
      </c>
      <c r="R95" s="1" t="n">
        <f aca="false">IF(F95="",0,YEAR(F95))</f>
        <v>0</v>
      </c>
      <c r="S95" s="1" t="str">
        <f aca="false">IF(AND(C95&lt;&gt;"",H95&lt;&gt;"",OR(G95=St_Applied,G95=St_Interviewing)),H95+ROW()/100000,"")</f>
        <v/>
      </c>
    </row>
    <row r="96" customFormat="false" ht="21.75" hidden="false" customHeight="true" outlineLevel="0" collapsed="false">
      <c r="B96" s="89" t="str">
        <f aca="false">IF(C96="","",ROW()-7)</f>
        <v/>
      </c>
      <c r="C96" s="90"/>
      <c r="D96" s="91"/>
      <c r="E96" s="92"/>
      <c r="F96" s="93"/>
      <c r="G96" s="92"/>
      <c r="H96" s="93"/>
      <c r="I96" s="94" t="str">
        <f aca="true">IF(C96="","",IF(OR(H96="",NOT(OR(G96=St_Applied,G96=St_Interviewing))),"—",IF(H96&lt;TODAY(),"Overdue · "&amp;TEXT(H96,"dd mmm"),IF(H96=TODAY(),"Due today",IF(H96=TODAY()+1,"Tomorrow","In "&amp;(H96-TODAY())&amp;" days")))))</f>
        <v/>
      </c>
      <c r="J96" s="95" t="str">
        <f aca="true">IF(C96="","",IF(AND(F96&lt;&gt;"",OR(G96=St_Applied,G96=St_Interviewing)),TODAY()-F96,"—"))</f>
        <v/>
      </c>
      <c r="K96" s="91"/>
      <c r="L96" s="92"/>
      <c r="M96" s="91"/>
      <c r="N96" s="91"/>
      <c r="O96" s="91"/>
      <c r="P96" s="96"/>
      <c r="Q96" s="1" t="n">
        <f aca="false">IF(F96="",0,MONTH(F96))</f>
        <v>0</v>
      </c>
      <c r="R96" s="1" t="n">
        <f aca="false">IF(F96="",0,YEAR(F96))</f>
        <v>0</v>
      </c>
      <c r="S96" s="1" t="str">
        <f aca="false">IF(AND(C96&lt;&gt;"",H96&lt;&gt;"",OR(G96=St_Applied,G96=St_Interviewing)),H96+ROW()/100000,"")</f>
        <v/>
      </c>
    </row>
    <row r="97" customFormat="false" ht="21.75" hidden="false" customHeight="true" outlineLevel="0" collapsed="false">
      <c r="B97" s="89" t="str">
        <f aca="false">IF(C97="","",ROW()-7)</f>
        <v/>
      </c>
      <c r="C97" s="90"/>
      <c r="D97" s="91"/>
      <c r="E97" s="92"/>
      <c r="F97" s="93"/>
      <c r="G97" s="92"/>
      <c r="H97" s="93"/>
      <c r="I97" s="94" t="str">
        <f aca="true">IF(C97="","",IF(OR(H97="",NOT(OR(G97=St_Applied,G97=St_Interviewing))),"—",IF(H97&lt;TODAY(),"Overdue · "&amp;TEXT(H97,"dd mmm"),IF(H97=TODAY(),"Due today",IF(H97=TODAY()+1,"Tomorrow","In "&amp;(H97-TODAY())&amp;" days")))))</f>
        <v/>
      </c>
      <c r="J97" s="95" t="str">
        <f aca="true">IF(C97="","",IF(AND(F97&lt;&gt;"",OR(G97=St_Applied,G97=St_Interviewing)),TODAY()-F97,"—"))</f>
        <v/>
      </c>
      <c r="K97" s="91"/>
      <c r="L97" s="92"/>
      <c r="M97" s="91"/>
      <c r="N97" s="91"/>
      <c r="O97" s="91"/>
      <c r="P97" s="96"/>
      <c r="Q97" s="1" t="n">
        <f aca="false">IF(F97="",0,MONTH(F97))</f>
        <v>0</v>
      </c>
      <c r="R97" s="1" t="n">
        <f aca="false">IF(F97="",0,YEAR(F97))</f>
        <v>0</v>
      </c>
      <c r="S97" s="1" t="str">
        <f aca="false">IF(AND(C97&lt;&gt;"",H97&lt;&gt;"",OR(G97=St_Applied,G97=St_Interviewing)),H97+ROW()/100000,"")</f>
        <v/>
      </c>
    </row>
    <row r="98" customFormat="false" ht="21.75" hidden="false" customHeight="true" outlineLevel="0" collapsed="false">
      <c r="B98" s="89" t="str">
        <f aca="false">IF(C98="","",ROW()-7)</f>
        <v/>
      </c>
      <c r="C98" s="90"/>
      <c r="D98" s="91"/>
      <c r="E98" s="92"/>
      <c r="F98" s="93"/>
      <c r="G98" s="92"/>
      <c r="H98" s="93"/>
      <c r="I98" s="94" t="str">
        <f aca="true">IF(C98="","",IF(OR(H98="",NOT(OR(G98=St_Applied,G98=St_Interviewing))),"—",IF(H98&lt;TODAY(),"Overdue · "&amp;TEXT(H98,"dd mmm"),IF(H98=TODAY(),"Due today",IF(H98=TODAY()+1,"Tomorrow","In "&amp;(H98-TODAY())&amp;" days")))))</f>
        <v/>
      </c>
      <c r="J98" s="95" t="str">
        <f aca="true">IF(C98="","",IF(AND(F98&lt;&gt;"",OR(G98=St_Applied,G98=St_Interviewing)),TODAY()-F98,"—"))</f>
        <v/>
      </c>
      <c r="K98" s="91"/>
      <c r="L98" s="92"/>
      <c r="M98" s="91"/>
      <c r="N98" s="91"/>
      <c r="O98" s="91"/>
      <c r="P98" s="96"/>
      <c r="Q98" s="1" t="n">
        <f aca="false">IF(F98="",0,MONTH(F98))</f>
        <v>0</v>
      </c>
      <c r="R98" s="1" t="n">
        <f aca="false">IF(F98="",0,YEAR(F98))</f>
        <v>0</v>
      </c>
      <c r="S98" s="1" t="str">
        <f aca="false">IF(AND(C98&lt;&gt;"",H98&lt;&gt;"",OR(G98=St_Applied,G98=St_Interviewing)),H98+ROW()/100000,"")</f>
        <v/>
      </c>
    </row>
    <row r="99" customFormat="false" ht="21.75" hidden="false" customHeight="true" outlineLevel="0" collapsed="false">
      <c r="B99" s="89" t="str">
        <f aca="false">IF(C99="","",ROW()-7)</f>
        <v/>
      </c>
      <c r="C99" s="90"/>
      <c r="D99" s="91"/>
      <c r="E99" s="92"/>
      <c r="F99" s="93"/>
      <c r="G99" s="92"/>
      <c r="H99" s="93"/>
      <c r="I99" s="94" t="str">
        <f aca="true">IF(C99="","",IF(OR(H99="",NOT(OR(G99=St_Applied,G99=St_Interviewing))),"—",IF(H99&lt;TODAY(),"Overdue · "&amp;TEXT(H99,"dd mmm"),IF(H99=TODAY(),"Due today",IF(H99=TODAY()+1,"Tomorrow","In "&amp;(H99-TODAY())&amp;" days")))))</f>
        <v/>
      </c>
      <c r="J99" s="95" t="str">
        <f aca="true">IF(C99="","",IF(AND(F99&lt;&gt;"",OR(G99=St_Applied,G99=St_Interviewing)),TODAY()-F99,"—"))</f>
        <v/>
      </c>
      <c r="K99" s="91"/>
      <c r="L99" s="92"/>
      <c r="M99" s="91"/>
      <c r="N99" s="91"/>
      <c r="O99" s="91"/>
      <c r="P99" s="96"/>
      <c r="Q99" s="1" t="n">
        <f aca="false">IF(F99="",0,MONTH(F99))</f>
        <v>0</v>
      </c>
      <c r="R99" s="1" t="n">
        <f aca="false">IF(F99="",0,YEAR(F99))</f>
        <v>0</v>
      </c>
      <c r="S99" s="1" t="str">
        <f aca="false">IF(AND(C99&lt;&gt;"",H99&lt;&gt;"",OR(G99=St_Applied,G99=St_Interviewing)),H99+ROW()/100000,"")</f>
        <v/>
      </c>
    </row>
    <row r="100" customFormat="false" ht="21.75" hidden="false" customHeight="true" outlineLevel="0" collapsed="false">
      <c r="B100" s="89" t="str">
        <f aca="false">IF(C100="","",ROW()-7)</f>
        <v/>
      </c>
      <c r="C100" s="90"/>
      <c r="D100" s="91"/>
      <c r="E100" s="92"/>
      <c r="F100" s="93"/>
      <c r="G100" s="92"/>
      <c r="H100" s="93"/>
      <c r="I100" s="94" t="str">
        <f aca="true">IF(C100="","",IF(OR(H100="",NOT(OR(G100=St_Applied,G100=St_Interviewing))),"—",IF(H100&lt;TODAY(),"Overdue · "&amp;TEXT(H100,"dd mmm"),IF(H100=TODAY(),"Due today",IF(H100=TODAY()+1,"Tomorrow","In "&amp;(H100-TODAY())&amp;" days")))))</f>
        <v/>
      </c>
      <c r="J100" s="95" t="str">
        <f aca="true">IF(C100="","",IF(AND(F100&lt;&gt;"",OR(G100=St_Applied,G100=St_Interviewing)),TODAY()-F100,"—"))</f>
        <v/>
      </c>
      <c r="K100" s="91"/>
      <c r="L100" s="92"/>
      <c r="M100" s="91"/>
      <c r="N100" s="91"/>
      <c r="O100" s="91"/>
      <c r="P100" s="96"/>
      <c r="Q100" s="1" t="n">
        <f aca="false">IF(F100="",0,MONTH(F100))</f>
        <v>0</v>
      </c>
      <c r="R100" s="1" t="n">
        <f aca="false">IF(F100="",0,YEAR(F100))</f>
        <v>0</v>
      </c>
      <c r="S100" s="1" t="str">
        <f aca="false">IF(AND(C100&lt;&gt;"",H100&lt;&gt;"",OR(G100=St_Applied,G100=St_Interviewing)),H100+ROW()/100000,"")</f>
        <v/>
      </c>
    </row>
    <row r="101" customFormat="false" ht="21.75" hidden="false" customHeight="true" outlineLevel="0" collapsed="false">
      <c r="B101" s="89" t="str">
        <f aca="false">IF(C101="","",ROW()-7)</f>
        <v/>
      </c>
      <c r="C101" s="90"/>
      <c r="D101" s="91"/>
      <c r="E101" s="92"/>
      <c r="F101" s="93"/>
      <c r="G101" s="92"/>
      <c r="H101" s="93"/>
      <c r="I101" s="94" t="str">
        <f aca="true">IF(C101="","",IF(OR(H101="",NOT(OR(G101=St_Applied,G101=St_Interviewing))),"—",IF(H101&lt;TODAY(),"Overdue · "&amp;TEXT(H101,"dd mmm"),IF(H101=TODAY(),"Due today",IF(H101=TODAY()+1,"Tomorrow","In "&amp;(H101-TODAY())&amp;" days")))))</f>
        <v/>
      </c>
      <c r="J101" s="95" t="str">
        <f aca="true">IF(C101="","",IF(AND(F101&lt;&gt;"",OR(G101=St_Applied,G101=St_Interviewing)),TODAY()-F101,"—"))</f>
        <v/>
      </c>
      <c r="K101" s="91"/>
      <c r="L101" s="92"/>
      <c r="M101" s="91"/>
      <c r="N101" s="91"/>
      <c r="O101" s="91"/>
      <c r="P101" s="96"/>
      <c r="Q101" s="1" t="n">
        <f aca="false">IF(F101="",0,MONTH(F101))</f>
        <v>0</v>
      </c>
      <c r="R101" s="1" t="n">
        <f aca="false">IF(F101="",0,YEAR(F101))</f>
        <v>0</v>
      </c>
      <c r="S101" s="1" t="str">
        <f aca="false">IF(AND(C101&lt;&gt;"",H101&lt;&gt;"",OR(G101=St_Applied,G101=St_Interviewing)),H101+ROW()/100000,"")</f>
        <v/>
      </c>
    </row>
    <row r="102" customFormat="false" ht="21.75" hidden="false" customHeight="true" outlineLevel="0" collapsed="false">
      <c r="B102" s="89" t="str">
        <f aca="false">IF(C102="","",ROW()-7)</f>
        <v/>
      </c>
      <c r="C102" s="90"/>
      <c r="D102" s="91"/>
      <c r="E102" s="92"/>
      <c r="F102" s="93"/>
      <c r="G102" s="92"/>
      <c r="H102" s="93"/>
      <c r="I102" s="94" t="str">
        <f aca="true">IF(C102="","",IF(OR(H102="",NOT(OR(G102=St_Applied,G102=St_Interviewing))),"—",IF(H102&lt;TODAY(),"Overdue · "&amp;TEXT(H102,"dd mmm"),IF(H102=TODAY(),"Due today",IF(H102=TODAY()+1,"Tomorrow","In "&amp;(H102-TODAY())&amp;" days")))))</f>
        <v/>
      </c>
      <c r="J102" s="95" t="str">
        <f aca="true">IF(C102="","",IF(AND(F102&lt;&gt;"",OR(G102=St_Applied,G102=St_Interviewing)),TODAY()-F102,"—"))</f>
        <v/>
      </c>
      <c r="K102" s="91"/>
      <c r="L102" s="92"/>
      <c r="M102" s="91"/>
      <c r="N102" s="91"/>
      <c r="O102" s="91"/>
      <c r="P102" s="96"/>
      <c r="Q102" s="1" t="n">
        <f aca="false">IF(F102="",0,MONTH(F102))</f>
        <v>0</v>
      </c>
      <c r="R102" s="1" t="n">
        <f aca="false">IF(F102="",0,YEAR(F102))</f>
        <v>0</v>
      </c>
      <c r="S102" s="1" t="str">
        <f aca="false">IF(AND(C102&lt;&gt;"",H102&lt;&gt;"",OR(G102=St_Applied,G102=St_Interviewing)),H102+ROW()/100000,"")</f>
        <v/>
      </c>
    </row>
    <row r="103" customFormat="false" ht="21.75" hidden="false" customHeight="true" outlineLevel="0" collapsed="false">
      <c r="B103" s="89" t="str">
        <f aca="false">IF(C103="","",ROW()-7)</f>
        <v/>
      </c>
      <c r="C103" s="90"/>
      <c r="D103" s="91"/>
      <c r="E103" s="92"/>
      <c r="F103" s="93"/>
      <c r="G103" s="92"/>
      <c r="H103" s="93"/>
      <c r="I103" s="94" t="str">
        <f aca="true">IF(C103="","",IF(OR(H103="",NOT(OR(G103=St_Applied,G103=St_Interviewing))),"—",IF(H103&lt;TODAY(),"Overdue · "&amp;TEXT(H103,"dd mmm"),IF(H103=TODAY(),"Due today",IF(H103=TODAY()+1,"Tomorrow","In "&amp;(H103-TODAY())&amp;" days")))))</f>
        <v/>
      </c>
      <c r="J103" s="95" t="str">
        <f aca="true">IF(C103="","",IF(AND(F103&lt;&gt;"",OR(G103=St_Applied,G103=St_Interviewing)),TODAY()-F103,"—"))</f>
        <v/>
      </c>
      <c r="K103" s="91"/>
      <c r="L103" s="92"/>
      <c r="M103" s="91"/>
      <c r="N103" s="91"/>
      <c r="O103" s="91"/>
      <c r="P103" s="96"/>
      <c r="Q103" s="1" t="n">
        <f aca="false">IF(F103="",0,MONTH(F103))</f>
        <v>0</v>
      </c>
      <c r="R103" s="1" t="n">
        <f aca="false">IF(F103="",0,YEAR(F103))</f>
        <v>0</v>
      </c>
      <c r="S103" s="1" t="str">
        <f aca="false">IF(AND(C103&lt;&gt;"",H103&lt;&gt;"",OR(G103=St_Applied,G103=St_Interviewing)),H103+ROW()/100000,"")</f>
        <v/>
      </c>
    </row>
    <row r="104" customFormat="false" ht="21.75" hidden="false" customHeight="true" outlineLevel="0" collapsed="false">
      <c r="B104" s="89" t="str">
        <f aca="false">IF(C104="","",ROW()-7)</f>
        <v/>
      </c>
      <c r="C104" s="90"/>
      <c r="D104" s="91"/>
      <c r="E104" s="92"/>
      <c r="F104" s="93"/>
      <c r="G104" s="92"/>
      <c r="H104" s="93"/>
      <c r="I104" s="94" t="str">
        <f aca="true">IF(C104="","",IF(OR(H104="",NOT(OR(G104=St_Applied,G104=St_Interviewing))),"—",IF(H104&lt;TODAY(),"Overdue · "&amp;TEXT(H104,"dd mmm"),IF(H104=TODAY(),"Due today",IF(H104=TODAY()+1,"Tomorrow","In "&amp;(H104-TODAY())&amp;" days")))))</f>
        <v/>
      </c>
      <c r="J104" s="95" t="str">
        <f aca="true">IF(C104="","",IF(AND(F104&lt;&gt;"",OR(G104=St_Applied,G104=St_Interviewing)),TODAY()-F104,"—"))</f>
        <v/>
      </c>
      <c r="K104" s="91"/>
      <c r="L104" s="92"/>
      <c r="M104" s="91"/>
      <c r="N104" s="91"/>
      <c r="O104" s="91"/>
      <c r="P104" s="96"/>
      <c r="Q104" s="1" t="n">
        <f aca="false">IF(F104="",0,MONTH(F104))</f>
        <v>0</v>
      </c>
      <c r="R104" s="1" t="n">
        <f aca="false">IF(F104="",0,YEAR(F104))</f>
        <v>0</v>
      </c>
      <c r="S104" s="1" t="str">
        <f aca="false">IF(AND(C104&lt;&gt;"",H104&lt;&gt;"",OR(G104=St_Applied,G104=St_Interviewing)),H104+ROW()/100000,"")</f>
        <v/>
      </c>
    </row>
    <row r="105" customFormat="false" ht="21.75" hidden="false" customHeight="true" outlineLevel="0" collapsed="false">
      <c r="B105" s="89" t="str">
        <f aca="false">IF(C105="","",ROW()-7)</f>
        <v/>
      </c>
      <c r="C105" s="90"/>
      <c r="D105" s="91"/>
      <c r="E105" s="92"/>
      <c r="F105" s="93"/>
      <c r="G105" s="92"/>
      <c r="H105" s="93"/>
      <c r="I105" s="94" t="str">
        <f aca="true">IF(C105="","",IF(OR(H105="",NOT(OR(G105=St_Applied,G105=St_Interviewing))),"—",IF(H105&lt;TODAY(),"Overdue · "&amp;TEXT(H105,"dd mmm"),IF(H105=TODAY(),"Due today",IF(H105=TODAY()+1,"Tomorrow","In "&amp;(H105-TODAY())&amp;" days")))))</f>
        <v/>
      </c>
      <c r="J105" s="95" t="str">
        <f aca="true">IF(C105="","",IF(AND(F105&lt;&gt;"",OR(G105=St_Applied,G105=St_Interviewing)),TODAY()-F105,"—"))</f>
        <v/>
      </c>
      <c r="K105" s="91"/>
      <c r="L105" s="92"/>
      <c r="M105" s="91"/>
      <c r="N105" s="91"/>
      <c r="O105" s="91"/>
      <c r="P105" s="96"/>
      <c r="Q105" s="1" t="n">
        <f aca="false">IF(F105="",0,MONTH(F105))</f>
        <v>0</v>
      </c>
      <c r="R105" s="1" t="n">
        <f aca="false">IF(F105="",0,YEAR(F105))</f>
        <v>0</v>
      </c>
      <c r="S105" s="1" t="str">
        <f aca="false">IF(AND(C105&lt;&gt;"",H105&lt;&gt;"",OR(G105=St_Applied,G105=St_Interviewing)),H105+ROW()/100000,"")</f>
        <v/>
      </c>
    </row>
    <row r="106" customFormat="false" ht="21.75" hidden="false" customHeight="true" outlineLevel="0" collapsed="false">
      <c r="B106" s="89" t="str">
        <f aca="false">IF(C106="","",ROW()-7)</f>
        <v/>
      </c>
      <c r="C106" s="90"/>
      <c r="D106" s="91"/>
      <c r="E106" s="92"/>
      <c r="F106" s="93"/>
      <c r="G106" s="92"/>
      <c r="H106" s="93"/>
      <c r="I106" s="94" t="str">
        <f aca="true">IF(C106="","",IF(OR(H106="",NOT(OR(G106=St_Applied,G106=St_Interviewing))),"—",IF(H106&lt;TODAY(),"Overdue · "&amp;TEXT(H106,"dd mmm"),IF(H106=TODAY(),"Due today",IF(H106=TODAY()+1,"Tomorrow","In "&amp;(H106-TODAY())&amp;" days")))))</f>
        <v/>
      </c>
      <c r="J106" s="95" t="str">
        <f aca="true">IF(C106="","",IF(AND(F106&lt;&gt;"",OR(G106=St_Applied,G106=St_Interviewing)),TODAY()-F106,"—"))</f>
        <v/>
      </c>
      <c r="K106" s="91"/>
      <c r="L106" s="92"/>
      <c r="M106" s="91"/>
      <c r="N106" s="91"/>
      <c r="O106" s="91"/>
      <c r="P106" s="96"/>
      <c r="Q106" s="1" t="n">
        <f aca="false">IF(F106="",0,MONTH(F106))</f>
        <v>0</v>
      </c>
      <c r="R106" s="1" t="n">
        <f aca="false">IF(F106="",0,YEAR(F106))</f>
        <v>0</v>
      </c>
      <c r="S106" s="1" t="str">
        <f aca="false">IF(AND(C106&lt;&gt;"",H106&lt;&gt;"",OR(G106=St_Applied,G106=St_Interviewing)),H106+ROW()/100000,"")</f>
        <v/>
      </c>
    </row>
    <row r="107" customFormat="false" ht="21.75" hidden="false" customHeight="true" outlineLevel="0" collapsed="false">
      <c r="B107" s="89" t="str">
        <f aca="false">IF(C107="","",ROW()-7)</f>
        <v/>
      </c>
      <c r="C107" s="90"/>
      <c r="D107" s="91"/>
      <c r="E107" s="92"/>
      <c r="F107" s="93"/>
      <c r="G107" s="92"/>
      <c r="H107" s="93"/>
      <c r="I107" s="94" t="str">
        <f aca="true">IF(C107="","",IF(OR(H107="",NOT(OR(G107=St_Applied,G107=St_Interviewing))),"—",IF(H107&lt;TODAY(),"Overdue · "&amp;TEXT(H107,"dd mmm"),IF(H107=TODAY(),"Due today",IF(H107=TODAY()+1,"Tomorrow","In "&amp;(H107-TODAY())&amp;" days")))))</f>
        <v/>
      </c>
      <c r="J107" s="95" t="str">
        <f aca="true">IF(C107="","",IF(AND(F107&lt;&gt;"",OR(G107=St_Applied,G107=St_Interviewing)),TODAY()-F107,"—"))</f>
        <v/>
      </c>
      <c r="K107" s="91"/>
      <c r="L107" s="92"/>
      <c r="M107" s="91"/>
      <c r="N107" s="91"/>
      <c r="O107" s="91"/>
      <c r="P107" s="96"/>
      <c r="Q107" s="1" t="n">
        <f aca="false">IF(F107="",0,MONTH(F107))</f>
        <v>0</v>
      </c>
      <c r="R107" s="1" t="n">
        <f aca="false">IF(F107="",0,YEAR(F107))</f>
        <v>0</v>
      </c>
      <c r="S107" s="1" t="str">
        <f aca="false">IF(AND(C107&lt;&gt;"",H107&lt;&gt;"",OR(G107=St_Applied,G107=St_Interviewing)),H107+ROW()/100000,"")</f>
        <v/>
      </c>
    </row>
    <row r="108" customFormat="false" ht="21.75" hidden="false" customHeight="true" outlineLevel="0" collapsed="false">
      <c r="B108" s="89" t="str">
        <f aca="false">IF(C108="","",ROW()-7)</f>
        <v/>
      </c>
      <c r="C108" s="90"/>
      <c r="D108" s="91"/>
      <c r="E108" s="92"/>
      <c r="F108" s="93"/>
      <c r="G108" s="92"/>
      <c r="H108" s="93"/>
      <c r="I108" s="94" t="str">
        <f aca="true">IF(C108="","",IF(OR(H108="",NOT(OR(G108=St_Applied,G108=St_Interviewing))),"—",IF(H108&lt;TODAY(),"Overdue · "&amp;TEXT(H108,"dd mmm"),IF(H108=TODAY(),"Due today",IF(H108=TODAY()+1,"Tomorrow","In "&amp;(H108-TODAY())&amp;" days")))))</f>
        <v/>
      </c>
      <c r="J108" s="95" t="str">
        <f aca="true">IF(C108="","",IF(AND(F108&lt;&gt;"",OR(G108=St_Applied,G108=St_Interviewing)),TODAY()-F108,"—"))</f>
        <v/>
      </c>
      <c r="K108" s="91"/>
      <c r="L108" s="92"/>
      <c r="M108" s="91"/>
      <c r="N108" s="91"/>
      <c r="O108" s="91"/>
      <c r="P108" s="96"/>
      <c r="Q108" s="1" t="n">
        <f aca="false">IF(F108="",0,MONTH(F108))</f>
        <v>0</v>
      </c>
      <c r="R108" s="1" t="n">
        <f aca="false">IF(F108="",0,YEAR(F108))</f>
        <v>0</v>
      </c>
      <c r="S108" s="1" t="str">
        <f aca="false">IF(AND(C108&lt;&gt;"",H108&lt;&gt;"",OR(G108=St_Applied,G108=St_Interviewing)),H108+ROW()/100000,"")</f>
        <v/>
      </c>
    </row>
    <row r="109" customFormat="false" ht="21.75" hidden="false" customHeight="true" outlineLevel="0" collapsed="false">
      <c r="B109" s="89" t="str">
        <f aca="false">IF(C109="","",ROW()-7)</f>
        <v/>
      </c>
      <c r="C109" s="90"/>
      <c r="D109" s="91"/>
      <c r="E109" s="92"/>
      <c r="F109" s="93"/>
      <c r="G109" s="92"/>
      <c r="H109" s="93"/>
      <c r="I109" s="94" t="str">
        <f aca="true">IF(C109="","",IF(OR(H109="",NOT(OR(G109=St_Applied,G109=St_Interviewing))),"—",IF(H109&lt;TODAY(),"Overdue · "&amp;TEXT(H109,"dd mmm"),IF(H109=TODAY(),"Due today",IF(H109=TODAY()+1,"Tomorrow","In "&amp;(H109-TODAY())&amp;" days")))))</f>
        <v/>
      </c>
      <c r="J109" s="95" t="str">
        <f aca="true">IF(C109="","",IF(AND(F109&lt;&gt;"",OR(G109=St_Applied,G109=St_Interviewing)),TODAY()-F109,"—"))</f>
        <v/>
      </c>
      <c r="K109" s="91"/>
      <c r="L109" s="92"/>
      <c r="M109" s="91"/>
      <c r="N109" s="91"/>
      <c r="O109" s="91"/>
      <c r="P109" s="96"/>
      <c r="Q109" s="1" t="n">
        <f aca="false">IF(F109="",0,MONTH(F109))</f>
        <v>0</v>
      </c>
      <c r="R109" s="1" t="n">
        <f aca="false">IF(F109="",0,YEAR(F109))</f>
        <v>0</v>
      </c>
      <c r="S109" s="1" t="str">
        <f aca="false">IF(AND(C109&lt;&gt;"",H109&lt;&gt;"",OR(G109=St_Applied,G109=St_Interviewing)),H109+ROW()/100000,"")</f>
        <v/>
      </c>
    </row>
    <row r="110" customFormat="false" ht="21.75" hidden="false" customHeight="true" outlineLevel="0" collapsed="false">
      <c r="B110" s="89" t="str">
        <f aca="false">IF(C110="","",ROW()-7)</f>
        <v/>
      </c>
      <c r="C110" s="90"/>
      <c r="D110" s="91"/>
      <c r="E110" s="92"/>
      <c r="F110" s="93"/>
      <c r="G110" s="92"/>
      <c r="H110" s="93"/>
      <c r="I110" s="94" t="str">
        <f aca="true">IF(C110="","",IF(OR(H110="",NOT(OR(G110=St_Applied,G110=St_Interviewing))),"—",IF(H110&lt;TODAY(),"Overdue · "&amp;TEXT(H110,"dd mmm"),IF(H110=TODAY(),"Due today",IF(H110=TODAY()+1,"Tomorrow","In "&amp;(H110-TODAY())&amp;" days")))))</f>
        <v/>
      </c>
      <c r="J110" s="95" t="str">
        <f aca="true">IF(C110="","",IF(AND(F110&lt;&gt;"",OR(G110=St_Applied,G110=St_Interviewing)),TODAY()-F110,"—"))</f>
        <v/>
      </c>
      <c r="K110" s="91"/>
      <c r="L110" s="92"/>
      <c r="M110" s="91"/>
      <c r="N110" s="91"/>
      <c r="O110" s="91"/>
      <c r="P110" s="96"/>
      <c r="Q110" s="1" t="n">
        <f aca="false">IF(F110="",0,MONTH(F110))</f>
        <v>0</v>
      </c>
      <c r="R110" s="1" t="n">
        <f aca="false">IF(F110="",0,YEAR(F110))</f>
        <v>0</v>
      </c>
      <c r="S110" s="1" t="str">
        <f aca="false">IF(AND(C110&lt;&gt;"",H110&lt;&gt;"",OR(G110=St_Applied,G110=St_Interviewing)),H110+ROW()/100000,"")</f>
        <v/>
      </c>
    </row>
    <row r="111" customFormat="false" ht="21.75" hidden="false" customHeight="true" outlineLevel="0" collapsed="false">
      <c r="B111" s="89" t="str">
        <f aca="false">IF(C111="","",ROW()-7)</f>
        <v/>
      </c>
      <c r="C111" s="90"/>
      <c r="D111" s="91"/>
      <c r="E111" s="92"/>
      <c r="F111" s="93"/>
      <c r="G111" s="92"/>
      <c r="H111" s="93"/>
      <c r="I111" s="94" t="str">
        <f aca="true">IF(C111="","",IF(OR(H111="",NOT(OR(G111=St_Applied,G111=St_Interviewing))),"—",IF(H111&lt;TODAY(),"Overdue · "&amp;TEXT(H111,"dd mmm"),IF(H111=TODAY(),"Due today",IF(H111=TODAY()+1,"Tomorrow","In "&amp;(H111-TODAY())&amp;" days")))))</f>
        <v/>
      </c>
      <c r="J111" s="95" t="str">
        <f aca="true">IF(C111="","",IF(AND(F111&lt;&gt;"",OR(G111=St_Applied,G111=St_Interviewing)),TODAY()-F111,"—"))</f>
        <v/>
      </c>
      <c r="K111" s="91"/>
      <c r="L111" s="92"/>
      <c r="M111" s="91"/>
      <c r="N111" s="91"/>
      <c r="O111" s="91"/>
      <c r="P111" s="96"/>
      <c r="Q111" s="1" t="n">
        <f aca="false">IF(F111="",0,MONTH(F111))</f>
        <v>0</v>
      </c>
      <c r="R111" s="1" t="n">
        <f aca="false">IF(F111="",0,YEAR(F111))</f>
        <v>0</v>
      </c>
      <c r="S111" s="1" t="str">
        <f aca="false">IF(AND(C111&lt;&gt;"",H111&lt;&gt;"",OR(G111=St_Applied,G111=St_Interviewing)),H111+ROW()/100000,"")</f>
        <v/>
      </c>
    </row>
    <row r="112" customFormat="false" ht="21.75" hidden="false" customHeight="true" outlineLevel="0" collapsed="false">
      <c r="B112" s="89" t="str">
        <f aca="false">IF(C112="","",ROW()-7)</f>
        <v/>
      </c>
      <c r="C112" s="90"/>
      <c r="D112" s="91"/>
      <c r="E112" s="92"/>
      <c r="F112" s="93"/>
      <c r="G112" s="92"/>
      <c r="H112" s="93"/>
      <c r="I112" s="94" t="str">
        <f aca="true">IF(C112="","",IF(OR(H112="",NOT(OR(G112=St_Applied,G112=St_Interviewing))),"—",IF(H112&lt;TODAY(),"Overdue · "&amp;TEXT(H112,"dd mmm"),IF(H112=TODAY(),"Due today",IF(H112=TODAY()+1,"Tomorrow","In "&amp;(H112-TODAY())&amp;" days")))))</f>
        <v/>
      </c>
      <c r="J112" s="95" t="str">
        <f aca="true">IF(C112="","",IF(AND(F112&lt;&gt;"",OR(G112=St_Applied,G112=St_Interviewing)),TODAY()-F112,"—"))</f>
        <v/>
      </c>
      <c r="K112" s="91"/>
      <c r="L112" s="92"/>
      <c r="M112" s="91"/>
      <c r="N112" s="91"/>
      <c r="O112" s="91"/>
      <c r="P112" s="96"/>
      <c r="Q112" s="1" t="n">
        <f aca="false">IF(F112="",0,MONTH(F112))</f>
        <v>0</v>
      </c>
      <c r="R112" s="1" t="n">
        <f aca="false">IF(F112="",0,YEAR(F112))</f>
        <v>0</v>
      </c>
      <c r="S112" s="1" t="str">
        <f aca="false">IF(AND(C112&lt;&gt;"",H112&lt;&gt;"",OR(G112=St_Applied,G112=St_Interviewing)),H112+ROW()/100000,"")</f>
        <v/>
      </c>
    </row>
    <row r="113" customFormat="false" ht="21.75" hidden="false" customHeight="true" outlineLevel="0" collapsed="false">
      <c r="B113" s="89" t="str">
        <f aca="false">IF(C113="","",ROW()-7)</f>
        <v/>
      </c>
      <c r="C113" s="90"/>
      <c r="D113" s="91"/>
      <c r="E113" s="92"/>
      <c r="F113" s="93"/>
      <c r="G113" s="92"/>
      <c r="H113" s="93"/>
      <c r="I113" s="94" t="str">
        <f aca="true">IF(C113="","",IF(OR(H113="",NOT(OR(G113=St_Applied,G113=St_Interviewing))),"—",IF(H113&lt;TODAY(),"Overdue · "&amp;TEXT(H113,"dd mmm"),IF(H113=TODAY(),"Due today",IF(H113=TODAY()+1,"Tomorrow","In "&amp;(H113-TODAY())&amp;" days")))))</f>
        <v/>
      </c>
      <c r="J113" s="95" t="str">
        <f aca="true">IF(C113="","",IF(AND(F113&lt;&gt;"",OR(G113=St_Applied,G113=St_Interviewing)),TODAY()-F113,"—"))</f>
        <v/>
      </c>
      <c r="K113" s="91"/>
      <c r="L113" s="92"/>
      <c r="M113" s="91"/>
      <c r="N113" s="91"/>
      <c r="O113" s="91"/>
      <c r="P113" s="96"/>
      <c r="Q113" s="1" t="n">
        <f aca="false">IF(F113="",0,MONTH(F113))</f>
        <v>0</v>
      </c>
      <c r="R113" s="1" t="n">
        <f aca="false">IF(F113="",0,YEAR(F113))</f>
        <v>0</v>
      </c>
      <c r="S113" s="1" t="str">
        <f aca="false">IF(AND(C113&lt;&gt;"",H113&lt;&gt;"",OR(G113=St_Applied,G113=St_Interviewing)),H113+ROW()/100000,"")</f>
        <v/>
      </c>
    </row>
    <row r="114" customFormat="false" ht="21.75" hidden="false" customHeight="true" outlineLevel="0" collapsed="false">
      <c r="B114" s="89" t="str">
        <f aca="false">IF(C114="","",ROW()-7)</f>
        <v/>
      </c>
      <c r="C114" s="90"/>
      <c r="D114" s="91"/>
      <c r="E114" s="92"/>
      <c r="F114" s="93"/>
      <c r="G114" s="92"/>
      <c r="H114" s="93"/>
      <c r="I114" s="94" t="str">
        <f aca="true">IF(C114="","",IF(OR(H114="",NOT(OR(G114=St_Applied,G114=St_Interviewing))),"—",IF(H114&lt;TODAY(),"Overdue · "&amp;TEXT(H114,"dd mmm"),IF(H114=TODAY(),"Due today",IF(H114=TODAY()+1,"Tomorrow","In "&amp;(H114-TODAY())&amp;" days")))))</f>
        <v/>
      </c>
      <c r="J114" s="95" t="str">
        <f aca="true">IF(C114="","",IF(AND(F114&lt;&gt;"",OR(G114=St_Applied,G114=St_Interviewing)),TODAY()-F114,"—"))</f>
        <v/>
      </c>
      <c r="K114" s="91"/>
      <c r="L114" s="92"/>
      <c r="M114" s="91"/>
      <c r="N114" s="91"/>
      <c r="O114" s="91"/>
      <c r="P114" s="96"/>
      <c r="Q114" s="1" t="n">
        <f aca="false">IF(F114="",0,MONTH(F114))</f>
        <v>0</v>
      </c>
      <c r="R114" s="1" t="n">
        <f aca="false">IF(F114="",0,YEAR(F114))</f>
        <v>0</v>
      </c>
      <c r="S114" s="1" t="str">
        <f aca="false">IF(AND(C114&lt;&gt;"",H114&lt;&gt;"",OR(G114=St_Applied,G114=St_Interviewing)),H114+ROW()/100000,"")</f>
        <v/>
      </c>
    </row>
    <row r="115" customFormat="false" ht="21.75" hidden="false" customHeight="true" outlineLevel="0" collapsed="false">
      <c r="B115" s="89" t="str">
        <f aca="false">IF(C115="","",ROW()-7)</f>
        <v/>
      </c>
      <c r="C115" s="90"/>
      <c r="D115" s="91"/>
      <c r="E115" s="92"/>
      <c r="F115" s="93"/>
      <c r="G115" s="92"/>
      <c r="H115" s="93"/>
      <c r="I115" s="94" t="str">
        <f aca="true">IF(C115="","",IF(OR(H115="",NOT(OR(G115=St_Applied,G115=St_Interviewing))),"—",IF(H115&lt;TODAY(),"Overdue · "&amp;TEXT(H115,"dd mmm"),IF(H115=TODAY(),"Due today",IF(H115=TODAY()+1,"Tomorrow","In "&amp;(H115-TODAY())&amp;" days")))))</f>
        <v/>
      </c>
      <c r="J115" s="95" t="str">
        <f aca="true">IF(C115="","",IF(AND(F115&lt;&gt;"",OR(G115=St_Applied,G115=St_Interviewing)),TODAY()-F115,"—"))</f>
        <v/>
      </c>
      <c r="K115" s="91"/>
      <c r="L115" s="92"/>
      <c r="M115" s="91"/>
      <c r="N115" s="91"/>
      <c r="O115" s="91"/>
      <c r="P115" s="96"/>
      <c r="Q115" s="1" t="n">
        <f aca="false">IF(F115="",0,MONTH(F115))</f>
        <v>0</v>
      </c>
      <c r="R115" s="1" t="n">
        <f aca="false">IF(F115="",0,YEAR(F115))</f>
        <v>0</v>
      </c>
      <c r="S115" s="1" t="str">
        <f aca="false">IF(AND(C115&lt;&gt;"",H115&lt;&gt;"",OR(G115=St_Applied,G115=St_Interviewing)),H115+ROW()/100000,"")</f>
        <v/>
      </c>
    </row>
    <row r="116" customFormat="false" ht="21.75" hidden="false" customHeight="true" outlineLevel="0" collapsed="false">
      <c r="B116" s="89" t="str">
        <f aca="false">IF(C116="","",ROW()-7)</f>
        <v/>
      </c>
      <c r="C116" s="90"/>
      <c r="D116" s="91"/>
      <c r="E116" s="92"/>
      <c r="F116" s="93"/>
      <c r="G116" s="92"/>
      <c r="H116" s="93"/>
      <c r="I116" s="94" t="str">
        <f aca="true">IF(C116="","",IF(OR(H116="",NOT(OR(G116=St_Applied,G116=St_Interviewing))),"—",IF(H116&lt;TODAY(),"Overdue · "&amp;TEXT(H116,"dd mmm"),IF(H116=TODAY(),"Due today",IF(H116=TODAY()+1,"Tomorrow","In "&amp;(H116-TODAY())&amp;" days")))))</f>
        <v/>
      </c>
      <c r="J116" s="95" t="str">
        <f aca="true">IF(C116="","",IF(AND(F116&lt;&gt;"",OR(G116=St_Applied,G116=St_Interviewing)),TODAY()-F116,"—"))</f>
        <v/>
      </c>
      <c r="K116" s="91"/>
      <c r="L116" s="92"/>
      <c r="M116" s="91"/>
      <c r="N116" s="91"/>
      <c r="O116" s="91"/>
      <c r="P116" s="96"/>
      <c r="Q116" s="1" t="n">
        <f aca="false">IF(F116="",0,MONTH(F116))</f>
        <v>0</v>
      </c>
      <c r="R116" s="1" t="n">
        <f aca="false">IF(F116="",0,YEAR(F116))</f>
        <v>0</v>
      </c>
      <c r="S116" s="1" t="str">
        <f aca="false">IF(AND(C116&lt;&gt;"",H116&lt;&gt;"",OR(G116=St_Applied,G116=St_Interviewing)),H116+ROW()/100000,"")</f>
        <v/>
      </c>
    </row>
    <row r="117" customFormat="false" ht="21.75" hidden="false" customHeight="true" outlineLevel="0" collapsed="false">
      <c r="B117" s="89" t="str">
        <f aca="false">IF(C117="","",ROW()-7)</f>
        <v/>
      </c>
      <c r="C117" s="90"/>
      <c r="D117" s="91"/>
      <c r="E117" s="92"/>
      <c r="F117" s="93"/>
      <c r="G117" s="92"/>
      <c r="H117" s="93"/>
      <c r="I117" s="94" t="str">
        <f aca="true">IF(C117="","",IF(OR(H117="",NOT(OR(G117=St_Applied,G117=St_Interviewing))),"—",IF(H117&lt;TODAY(),"Overdue · "&amp;TEXT(H117,"dd mmm"),IF(H117=TODAY(),"Due today",IF(H117=TODAY()+1,"Tomorrow","In "&amp;(H117-TODAY())&amp;" days")))))</f>
        <v/>
      </c>
      <c r="J117" s="95" t="str">
        <f aca="true">IF(C117="","",IF(AND(F117&lt;&gt;"",OR(G117=St_Applied,G117=St_Interviewing)),TODAY()-F117,"—"))</f>
        <v/>
      </c>
      <c r="K117" s="91"/>
      <c r="L117" s="92"/>
      <c r="M117" s="91"/>
      <c r="N117" s="91"/>
      <c r="O117" s="91"/>
      <c r="P117" s="96"/>
      <c r="Q117" s="1" t="n">
        <f aca="false">IF(F117="",0,MONTH(F117))</f>
        <v>0</v>
      </c>
      <c r="R117" s="1" t="n">
        <f aca="false">IF(F117="",0,YEAR(F117))</f>
        <v>0</v>
      </c>
      <c r="S117" s="1" t="str">
        <f aca="false">IF(AND(C117&lt;&gt;"",H117&lt;&gt;"",OR(G117=St_Applied,G117=St_Interviewing)),H117+ROW()/100000,"")</f>
        <v/>
      </c>
    </row>
    <row r="118" customFormat="false" ht="21.75" hidden="false" customHeight="true" outlineLevel="0" collapsed="false">
      <c r="B118" s="89" t="str">
        <f aca="false">IF(C118="","",ROW()-7)</f>
        <v/>
      </c>
      <c r="C118" s="90"/>
      <c r="D118" s="91"/>
      <c r="E118" s="92"/>
      <c r="F118" s="93"/>
      <c r="G118" s="92"/>
      <c r="H118" s="93"/>
      <c r="I118" s="94" t="str">
        <f aca="true">IF(C118="","",IF(OR(H118="",NOT(OR(G118=St_Applied,G118=St_Interviewing))),"—",IF(H118&lt;TODAY(),"Overdue · "&amp;TEXT(H118,"dd mmm"),IF(H118=TODAY(),"Due today",IF(H118=TODAY()+1,"Tomorrow","In "&amp;(H118-TODAY())&amp;" days")))))</f>
        <v/>
      </c>
      <c r="J118" s="95" t="str">
        <f aca="true">IF(C118="","",IF(AND(F118&lt;&gt;"",OR(G118=St_Applied,G118=St_Interviewing)),TODAY()-F118,"—"))</f>
        <v/>
      </c>
      <c r="K118" s="91"/>
      <c r="L118" s="92"/>
      <c r="M118" s="91"/>
      <c r="N118" s="91"/>
      <c r="O118" s="91"/>
      <c r="P118" s="96"/>
      <c r="Q118" s="1" t="n">
        <f aca="false">IF(F118="",0,MONTH(F118))</f>
        <v>0</v>
      </c>
      <c r="R118" s="1" t="n">
        <f aca="false">IF(F118="",0,YEAR(F118))</f>
        <v>0</v>
      </c>
      <c r="S118" s="1" t="str">
        <f aca="false">IF(AND(C118&lt;&gt;"",H118&lt;&gt;"",OR(G118=St_Applied,G118=St_Interviewing)),H118+ROW()/100000,"")</f>
        <v/>
      </c>
    </row>
    <row r="119" customFormat="false" ht="21.75" hidden="false" customHeight="true" outlineLevel="0" collapsed="false">
      <c r="B119" s="89" t="str">
        <f aca="false">IF(C119="","",ROW()-7)</f>
        <v/>
      </c>
      <c r="C119" s="90"/>
      <c r="D119" s="91"/>
      <c r="E119" s="92"/>
      <c r="F119" s="93"/>
      <c r="G119" s="92"/>
      <c r="H119" s="93"/>
      <c r="I119" s="94" t="str">
        <f aca="true">IF(C119="","",IF(OR(H119="",NOT(OR(G119=St_Applied,G119=St_Interviewing))),"—",IF(H119&lt;TODAY(),"Overdue · "&amp;TEXT(H119,"dd mmm"),IF(H119=TODAY(),"Due today",IF(H119=TODAY()+1,"Tomorrow","In "&amp;(H119-TODAY())&amp;" days")))))</f>
        <v/>
      </c>
      <c r="J119" s="95" t="str">
        <f aca="true">IF(C119="","",IF(AND(F119&lt;&gt;"",OR(G119=St_Applied,G119=St_Interviewing)),TODAY()-F119,"—"))</f>
        <v/>
      </c>
      <c r="K119" s="91"/>
      <c r="L119" s="92"/>
      <c r="M119" s="91"/>
      <c r="N119" s="91"/>
      <c r="O119" s="91"/>
      <c r="P119" s="96"/>
      <c r="Q119" s="1" t="n">
        <f aca="false">IF(F119="",0,MONTH(F119))</f>
        <v>0</v>
      </c>
      <c r="R119" s="1" t="n">
        <f aca="false">IF(F119="",0,YEAR(F119))</f>
        <v>0</v>
      </c>
      <c r="S119" s="1" t="str">
        <f aca="false">IF(AND(C119&lt;&gt;"",H119&lt;&gt;"",OR(G119=St_Applied,G119=St_Interviewing)),H119+ROW()/100000,"")</f>
        <v/>
      </c>
    </row>
    <row r="120" customFormat="false" ht="21.75" hidden="false" customHeight="true" outlineLevel="0" collapsed="false">
      <c r="B120" s="89" t="str">
        <f aca="false">IF(C120="","",ROW()-7)</f>
        <v/>
      </c>
      <c r="C120" s="90"/>
      <c r="D120" s="91"/>
      <c r="E120" s="92"/>
      <c r="F120" s="93"/>
      <c r="G120" s="92"/>
      <c r="H120" s="93"/>
      <c r="I120" s="94" t="str">
        <f aca="true">IF(C120="","",IF(OR(H120="",NOT(OR(G120=St_Applied,G120=St_Interviewing))),"—",IF(H120&lt;TODAY(),"Overdue · "&amp;TEXT(H120,"dd mmm"),IF(H120=TODAY(),"Due today",IF(H120=TODAY()+1,"Tomorrow","In "&amp;(H120-TODAY())&amp;" days")))))</f>
        <v/>
      </c>
      <c r="J120" s="95" t="str">
        <f aca="true">IF(C120="","",IF(AND(F120&lt;&gt;"",OR(G120=St_Applied,G120=St_Interviewing)),TODAY()-F120,"—"))</f>
        <v/>
      </c>
      <c r="K120" s="91"/>
      <c r="L120" s="92"/>
      <c r="M120" s="91"/>
      <c r="N120" s="91"/>
      <c r="O120" s="91"/>
      <c r="P120" s="96"/>
      <c r="Q120" s="1" t="n">
        <f aca="false">IF(F120="",0,MONTH(F120))</f>
        <v>0</v>
      </c>
      <c r="R120" s="1" t="n">
        <f aca="false">IF(F120="",0,YEAR(F120))</f>
        <v>0</v>
      </c>
      <c r="S120" s="1" t="str">
        <f aca="false">IF(AND(C120&lt;&gt;"",H120&lt;&gt;"",OR(G120=St_Applied,G120=St_Interviewing)),H120+ROW()/100000,"")</f>
        <v/>
      </c>
    </row>
    <row r="121" customFormat="false" ht="21.75" hidden="false" customHeight="true" outlineLevel="0" collapsed="false">
      <c r="B121" s="89" t="str">
        <f aca="false">IF(C121="","",ROW()-7)</f>
        <v/>
      </c>
      <c r="C121" s="90"/>
      <c r="D121" s="91"/>
      <c r="E121" s="92"/>
      <c r="F121" s="93"/>
      <c r="G121" s="92"/>
      <c r="H121" s="93"/>
      <c r="I121" s="94" t="str">
        <f aca="true">IF(C121="","",IF(OR(H121="",NOT(OR(G121=St_Applied,G121=St_Interviewing))),"—",IF(H121&lt;TODAY(),"Overdue · "&amp;TEXT(H121,"dd mmm"),IF(H121=TODAY(),"Due today",IF(H121=TODAY()+1,"Tomorrow","In "&amp;(H121-TODAY())&amp;" days")))))</f>
        <v/>
      </c>
      <c r="J121" s="95" t="str">
        <f aca="true">IF(C121="","",IF(AND(F121&lt;&gt;"",OR(G121=St_Applied,G121=St_Interviewing)),TODAY()-F121,"—"))</f>
        <v/>
      </c>
      <c r="K121" s="91"/>
      <c r="L121" s="92"/>
      <c r="M121" s="91"/>
      <c r="N121" s="91"/>
      <c r="O121" s="91"/>
      <c r="P121" s="96"/>
      <c r="Q121" s="1" t="n">
        <f aca="false">IF(F121="",0,MONTH(F121))</f>
        <v>0</v>
      </c>
      <c r="R121" s="1" t="n">
        <f aca="false">IF(F121="",0,YEAR(F121))</f>
        <v>0</v>
      </c>
      <c r="S121" s="1" t="str">
        <f aca="false">IF(AND(C121&lt;&gt;"",H121&lt;&gt;"",OR(G121=St_Applied,G121=St_Interviewing)),H121+ROW()/100000,"")</f>
        <v/>
      </c>
    </row>
    <row r="122" customFormat="false" ht="21.75" hidden="false" customHeight="true" outlineLevel="0" collapsed="false">
      <c r="B122" s="89" t="str">
        <f aca="false">IF(C122="","",ROW()-7)</f>
        <v/>
      </c>
      <c r="C122" s="90"/>
      <c r="D122" s="91"/>
      <c r="E122" s="92"/>
      <c r="F122" s="93"/>
      <c r="G122" s="92"/>
      <c r="H122" s="93"/>
      <c r="I122" s="94" t="str">
        <f aca="true">IF(C122="","",IF(OR(H122="",NOT(OR(G122=St_Applied,G122=St_Interviewing))),"—",IF(H122&lt;TODAY(),"Overdue · "&amp;TEXT(H122,"dd mmm"),IF(H122=TODAY(),"Due today",IF(H122=TODAY()+1,"Tomorrow","In "&amp;(H122-TODAY())&amp;" days")))))</f>
        <v/>
      </c>
      <c r="J122" s="95" t="str">
        <f aca="true">IF(C122="","",IF(AND(F122&lt;&gt;"",OR(G122=St_Applied,G122=St_Interviewing)),TODAY()-F122,"—"))</f>
        <v/>
      </c>
      <c r="K122" s="91"/>
      <c r="L122" s="92"/>
      <c r="M122" s="91"/>
      <c r="N122" s="91"/>
      <c r="O122" s="91"/>
      <c r="P122" s="96"/>
      <c r="Q122" s="1" t="n">
        <f aca="false">IF(F122="",0,MONTH(F122))</f>
        <v>0</v>
      </c>
      <c r="R122" s="1" t="n">
        <f aca="false">IF(F122="",0,YEAR(F122))</f>
        <v>0</v>
      </c>
      <c r="S122" s="1" t="str">
        <f aca="false">IF(AND(C122&lt;&gt;"",H122&lt;&gt;"",OR(G122=St_Applied,G122=St_Interviewing)),H122+ROW()/100000,"")</f>
        <v/>
      </c>
    </row>
    <row r="123" customFormat="false" ht="21.75" hidden="false" customHeight="true" outlineLevel="0" collapsed="false">
      <c r="B123" s="89" t="str">
        <f aca="false">IF(C123="","",ROW()-7)</f>
        <v/>
      </c>
      <c r="C123" s="90"/>
      <c r="D123" s="91"/>
      <c r="E123" s="92"/>
      <c r="F123" s="93"/>
      <c r="G123" s="92"/>
      <c r="H123" s="93"/>
      <c r="I123" s="94" t="str">
        <f aca="true">IF(C123="","",IF(OR(H123="",NOT(OR(G123=St_Applied,G123=St_Interviewing))),"—",IF(H123&lt;TODAY(),"Overdue · "&amp;TEXT(H123,"dd mmm"),IF(H123=TODAY(),"Due today",IF(H123=TODAY()+1,"Tomorrow","In "&amp;(H123-TODAY())&amp;" days")))))</f>
        <v/>
      </c>
      <c r="J123" s="95" t="str">
        <f aca="true">IF(C123="","",IF(AND(F123&lt;&gt;"",OR(G123=St_Applied,G123=St_Interviewing)),TODAY()-F123,"—"))</f>
        <v/>
      </c>
      <c r="K123" s="91"/>
      <c r="L123" s="92"/>
      <c r="M123" s="91"/>
      <c r="N123" s="91"/>
      <c r="O123" s="91"/>
      <c r="P123" s="96"/>
      <c r="Q123" s="1" t="n">
        <f aca="false">IF(F123="",0,MONTH(F123))</f>
        <v>0</v>
      </c>
      <c r="R123" s="1" t="n">
        <f aca="false">IF(F123="",0,YEAR(F123))</f>
        <v>0</v>
      </c>
      <c r="S123" s="1" t="str">
        <f aca="false">IF(AND(C123&lt;&gt;"",H123&lt;&gt;"",OR(G123=St_Applied,G123=St_Interviewing)),H123+ROW()/100000,"")</f>
        <v/>
      </c>
    </row>
    <row r="124" customFormat="false" ht="21.75" hidden="false" customHeight="true" outlineLevel="0" collapsed="false">
      <c r="B124" s="89" t="str">
        <f aca="false">IF(C124="","",ROW()-7)</f>
        <v/>
      </c>
      <c r="C124" s="90"/>
      <c r="D124" s="91"/>
      <c r="E124" s="92"/>
      <c r="F124" s="93"/>
      <c r="G124" s="92"/>
      <c r="H124" s="93"/>
      <c r="I124" s="94" t="str">
        <f aca="true">IF(C124="","",IF(OR(H124="",NOT(OR(G124=St_Applied,G124=St_Interviewing))),"—",IF(H124&lt;TODAY(),"Overdue · "&amp;TEXT(H124,"dd mmm"),IF(H124=TODAY(),"Due today",IF(H124=TODAY()+1,"Tomorrow","In "&amp;(H124-TODAY())&amp;" days")))))</f>
        <v/>
      </c>
      <c r="J124" s="95" t="str">
        <f aca="true">IF(C124="","",IF(AND(F124&lt;&gt;"",OR(G124=St_Applied,G124=St_Interviewing)),TODAY()-F124,"—"))</f>
        <v/>
      </c>
      <c r="K124" s="91"/>
      <c r="L124" s="92"/>
      <c r="M124" s="91"/>
      <c r="N124" s="91"/>
      <c r="O124" s="91"/>
      <c r="P124" s="96"/>
      <c r="Q124" s="1" t="n">
        <f aca="false">IF(F124="",0,MONTH(F124))</f>
        <v>0</v>
      </c>
      <c r="R124" s="1" t="n">
        <f aca="false">IF(F124="",0,YEAR(F124))</f>
        <v>0</v>
      </c>
      <c r="S124" s="1" t="str">
        <f aca="false">IF(AND(C124&lt;&gt;"",H124&lt;&gt;"",OR(G124=St_Applied,G124=St_Interviewing)),H124+ROW()/100000,"")</f>
        <v/>
      </c>
    </row>
    <row r="125" customFormat="false" ht="21.75" hidden="false" customHeight="true" outlineLevel="0" collapsed="false">
      <c r="B125" s="89" t="str">
        <f aca="false">IF(C125="","",ROW()-7)</f>
        <v/>
      </c>
      <c r="C125" s="90"/>
      <c r="D125" s="91"/>
      <c r="E125" s="92"/>
      <c r="F125" s="93"/>
      <c r="G125" s="92"/>
      <c r="H125" s="93"/>
      <c r="I125" s="94" t="str">
        <f aca="true">IF(C125="","",IF(OR(H125="",NOT(OR(G125=St_Applied,G125=St_Interviewing))),"—",IF(H125&lt;TODAY(),"Overdue · "&amp;TEXT(H125,"dd mmm"),IF(H125=TODAY(),"Due today",IF(H125=TODAY()+1,"Tomorrow","In "&amp;(H125-TODAY())&amp;" days")))))</f>
        <v/>
      </c>
      <c r="J125" s="95" t="str">
        <f aca="true">IF(C125="","",IF(AND(F125&lt;&gt;"",OR(G125=St_Applied,G125=St_Interviewing)),TODAY()-F125,"—"))</f>
        <v/>
      </c>
      <c r="K125" s="91"/>
      <c r="L125" s="92"/>
      <c r="M125" s="91"/>
      <c r="N125" s="91"/>
      <c r="O125" s="91"/>
      <c r="P125" s="96"/>
      <c r="Q125" s="1" t="n">
        <f aca="false">IF(F125="",0,MONTH(F125))</f>
        <v>0</v>
      </c>
      <c r="R125" s="1" t="n">
        <f aca="false">IF(F125="",0,YEAR(F125))</f>
        <v>0</v>
      </c>
      <c r="S125" s="1" t="str">
        <f aca="false">IF(AND(C125&lt;&gt;"",H125&lt;&gt;"",OR(G125=St_Applied,G125=St_Interviewing)),H125+ROW()/100000,"")</f>
        <v/>
      </c>
    </row>
    <row r="126" customFormat="false" ht="21.75" hidden="false" customHeight="true" outlineLevel="0" collapsed="false">
      <c r="B126" s="89" t="str">
        <f aca="false">IF(C126="","",ROW()-7)</f>
        <v/>
      </c>
      <c r="C126" s="90"/>
      <c r="D126" s="91"/>
      <c r="E126" s="92"/>
      <c r="F126" s="93"/>
      <c r="G126" s="92"/>
      <c r="H126" s="93"/>
      <c r="I126" s="94" t="str">
        <f aca="true">IF(C126="","",IF(OR(H126="",NOT(OR(G126=St_Applied,G126=St_Interviewing))),"—",IF(H126&lt;TODAY(),"Overdue · "&amp;TEXT(H126,"dd mmm"),IF(H126=TODAY(),"Due today",IF(H126=TODAY()+1,"Tomorrow","In "&amp;(H126-TODAY())&amp;" days")))))</f>
        <v/>
      </c>
      <c r="J126" s="95" t="str">
        <f aca="true">IF(C126="","",IF(AND(F126&lt;&gt;"",OR(G126=St_Applied,G126=St_Interviewing)),TODAY()-F126,"—"))</f>
        <v/>
      </c>
      <c r="K126" s="91"/>
      <c r="L126" s="92"/>
      <c r="M126" s="91"/>
      <c r="N126" s="91"/>
      <c r="O126" s="91"/>
      <c r="P126" s="96"/>
      <c r="Q126" s="1" t="n">
        <f aca="false">IF(F126="",0,MONTH(F126))</f>
        <v>0</v>
      </c>
      <c r="R126" s="1" t="n">
        <f aca="false">IF(F126="",0,YEAR(F126))</f>
        <v>0</v>
      </c>
      <c r="S126" s="1" t="str">
        <f aca="false">IF(AND(C126&lt;&gt;"",H126&lt;&gt;"",OR(G126=St_Applied,G126=St_Interviewing)),H126+ROW()/100000,"")</f>
        <v/>
      </c>
    </row>
    <row r="127" customFormat="false" ht="21.75" hidden="false" customHeight="true" outlineLevel="0" collapsed="false">
      <c r="B127" s="89" t="str">
        <f aca="false">IF(C127="","",ROW()-7)</f>
        <v/>
      </c>
      <c r="C127" s="90"/>
      <c r="D127" s="91"/>
      <c r="E127" s="92"/>
      <c r="F127" s="93"/>
      <c r="G127" s="92"/>
      <c r="H127" s="93"/>
      <c r="I127" s="94" t="str">
        <f aca="true">IF(C127="","",IF(OR(H127="",NOT(OR(G127=St_Applied,G127=St_Interviewing))),"—",IF(H127&lt;TODAY(),"Overdue · "&amp;TEXT(H127,"dd mmm"),IF(H127=TODAY(),"Due today",IF(H127=TODAY()+1,"Tomorrow","In "&amp;(H127-TODAY())&amp;" days")))))</f>
        <v/>
      </c>
      <c r="J127" s="95" t="str">
        <f aca="true">IF(C127="","",IF(AND(F127&lt;&gt;"",OR(G127=St_Applied,G127=St_Interviewing)),TODAY()-F127,"—"))</f>
        <v/>
      </c>
      <c r="K127" s="91"/>
      <c r="L127" s="92"/>
      <c r="M127" s="91"/>
      <c r="N127" s="91"/>
      <c r="O127" s="91"/>
      <c r="P127" s="96"/>
      <c r="Q127" s="1" t="n">
        <f aca="false">IF(F127="",0,MONTH(F127))</f>
        <v>0</v>
      </c>
      <c r="R127" s="1" t="n">
        <f aca="false">IF(F127="",0,YEAR(F127))</f>
        <v>0</v>
      </c>
      <c r="S127" s="1" t="str">
        <f aca="false">IF(AND(C127&lt;&gt;"",H127&lt;&gt;"",OR(G127=St_Applied,G127=St_Interviewing)),H127+ROW()/100000,"")</f>
        <v/>
      </c>
    </row>
    <row r="128" customFormat="false" ht="21.75" hidden="false" customHeight="true" outlineLevel="0" collapsed="false">
      <c r="B128" s="89" t="str">
        <f aca="false">IF(C128="","",ROW()-7)</f>
        <v/>
      </c>
      <c r="C128" s="90"/>
      <c r="D128" s="91"/>
      <c r="E128" s="92"/>
      <c r="F128" s="93"/>
      <c r="G128" s="92"/>
      <c r="H128" s="93"/>
      <c r="I128" s="94" t="str">
        <f aca="true">IF(C128="","",IF(OR(H128="",NOT(OR(G128=St_Applied,G128=St_Interviewing))),"—",IF(H128&lt;TODAY(),"Overdue · "&amp;TEXT(H128,"dd mmm"),IF(H128=TODAY(),"Due today",IF(H128=TODAY()+1,"Tomorrow","In "&amp;(H128-TODAY())&amp;" days")))))</f>
        <v/>
      </c>
      <c r="J128" s="95" t="str">
        <f aca="true">IF(C128="","",IF(AND(F128&lt;&gt;"",OR(G128=St_Applied,G128=St_Interviewing)),TODAY()-F128,"—"))</f>
        <v/>
      </c>
      <c r="K128" s="91"/>
      <c r="L128" s="92"/>
      <c r="M128" s="91"/>
      <c r="N128" s="91"/>
      <c r="O128" s="91"/>
      <c r="P128" s="96"/>
      <c r="Q128" s="1" t="n">
        <f aca="false">IF(F128="",0,MONTH(F128))</f>
        <v>0</v>
      </c>
      <c r="R128" s="1" t="n">
        <f aca="false">IF(F128="",0,YEAR(F128))</f>
        <v>0</v>
      </c>
      <c r="S128" s="1" t="str">
        <f aca="false">IF(AND(C128&lt;&gt;"",H128&lt;&gt;"",OR(G128=St_Applied,G128=St_Interviewing)),H128+ROW()/100000,"")</f>
        <v/>
      </c>
    </row>
    <row r="129" customFormat="false" ht="21.75" hidden="false" customHeight="true" outlineLevel="0" collapsed="false">
      <c r="B129" s="89" t="str">
        <f aca="false">IF(C129="","",ROW()-7)</f>
        <v/>
      </c>
      <c r="C129" s="90"/>
      <c r="D129" s="91"/>
      <c r="E129" s="92"/>
      <c r="F129" s="93"/>
      <c r="G129" s="92"/>
      <c r="H129" s="93"/>
      <c r="I129" s="94" t="str">
        <f aca="true">IF(C129="","",IF(OR(H129="",NOT(OR(G129=St_Applied,G129=St_Interviewing))),"—",IF(H129&lt;TODAY(),"Overdue · "&amp;TEXT(H129,"dd mmm"),IF(H129=TODAY(),"Due today",IF(H129=TODAY()+1,"Tomorrow","In "&amp;(H129-TODAY())&amp;" days")))))</f>
        <v/>
      </c>
      <c r="J129" s="95" t="str">
        <f aca="true">IF(C129="","",IF(AND(F129&lt;&gt;"",OR(G129=St_Applied,G129=St_Interviewing)),TODAY()-F129,"—"))</f>
        <v/>
      </c>
      <c r="K129" s="91"/>
      <c r="L129" s="92"/>
      <c r="M129" s="91"/>
      <c r="N129" s="91"/>
      <c r="O129" s="91"/>
      <c r="P129" s="96"/>
      <c r="Q129" s="1" t="n">
        <f aca="false">IF(F129="",0,MONTH(F129))</f>
        <v>0</v>
      </c>
      <c r="R129" s="1" t="n">
        <f aca="false">IF(F129="",0,YEAR(F129))</f>
        <v>0</v>
      </c>
      <c r="S129" s="1" t="str">
        <f aca="false">IF(AND(C129&lt;&gt;"",H129&lt;&gt;"",OR(G129=St_Applied,G129=St_Interviewing)),H129+ROW()/100000,"")</f>
        <v/>
      </c>
    </row>
    <row r="130" customFormat="false" ht="21.75" hidden="false" customHeight="true" outlineLevel="0" collapsed="false">
      <c r="B130" s="89" t="str">
        <f aca="false">IF(C130="","",ROW()-7)</f>
        <v/>
      </c>
      <c r="C130" s="90"/>
      <c r="D130" s="91"/>
      <c r="E130" s="92"/>
      <c r="F130" s="93"/>
      <c r="G130" s="92"/>
      <c r="H130" s="93"/>
      <c r="I130" s="94" t="str">
        <f aca="true">IF(C130="","",IF(OR(H130="",NOT(OR(G130=St_Applied,G130=St_Interviewing))),"—",IF(H130&lt;TODAY(),"Overdue · "&amp;TEXT(H130,"dd mmm"),IF(H130=TODAY(),"Due today",IF(H130=TODAY()+1,"Tomorrow","In "&amp;(H130-TODAY())&amp;" days")))))</f>
        <v/>
      </c>
      <c r="J130" s="95" t="str">
        <f aca="true">IF(C130="","",IF(AND(F130&lt;&gt;"",OR(G130=St_Applied,G130=St_Interviewing)),TODAY()-F130,"—"))</f>
        <v/>
      </c>
      <c r="K130" s="91"/>
      <c r="L130" s="92"/>
      <c r="M130" s="91"/>
      <c r="N130" s="91"/>
      <c r="O130" s="91"/>
      <c r="P130" s="96"/>
      <c r="Q130" s="1" t="n">
        <f aca="false">IF(F130="",0,MONTH(F130))</f>
        <v>0</v>
      </c>
      <c r="R130" s="1" t="n">
        <f aca="false">IF(F130="",0,YEAR(F130))</f>
        <v>0</v>
      </c>
      <c r="S130" s="1" t="str">
        <f aca="false">IF(AND(C130&lt;&gt;"",H130&lt;&gt;"",OR(G130=St_Applied,G130=St_Interviewing)),H130+ROW()/100000,"")</f>
        <v/>
      </c>
    </row>
    <row r="131" customFormat="false" ht="21.75" hidden="false" customHeight="true" outlineLevel="0" collapsed="false">
      <c r="B131" s="89" t="str">
        <f aca="false">IF(C131="","",ROW()-7)</f>
        <v/>
      </c>
      <c r="C131" s="90"/>
      <c r="D131" s="91"/>
      <c r="E131" s="92"/>
      <c r="F131" s="93"/>
      <c r="G131" s="92"/>
      <c r="H131" s="93"/>
      <c r="I131" s="94" t="str">
        <f aca="true">IF(C131="","",IF(OR(H131="",NOT(OR(G131=St_Applied,G131=St_Interviewing))),"—",IF(H131&lt;TODAY(),"Overdue · "&amp;TEXT(H131,"dd mmm"),IF(H131=TODAY(),"Due today",IF(H131=TODAY()+1,"Tomorrow","In "&amp;(H131-TODAY())&amp;" days")))))</f>
        <v/>
      </c>
      <c r="J131" s="95" t="str">
        <f aca="true">IF(C131="","",IF(AND(F131&lt;&gt;"",OR(G131=St_Applied,G131=St_Interviewing)),TODAY()-F131,"—"))</f>
        <v/>
      </c>
      <c r="K131" s="91"/>
      <c r="L131" s="92"/>
      <c r="M131" s="91"/>
      <c r="N131" s="91"/>
      <c r="O131" s="91"/>
      <c r="P131" s="96"/>
      <c r="Q131" s="1" t="n">
        <f aca="false">IF(F131="",0,MONTH(F131))</f>
        <v>0</v>
      </c>
      <c r="R131" s="1" t="n">
        <f aca="false">IF(F131="",0,YEAR(F131))</f>
        <v>0</v>
      </c>
      <c r="S131" s="1" t="str">
        <f aca="false">IF(AND(C131&lt;&gt;"",H131&lt;&gt;"",OR(G131=St_Applied,G131=St_Interviewing)),H131+ROW()/100000,"")</f>
        <v/>
      </c>
    </row>
    <row r="132" customFormat="false" ht="21.75" hidden="false" customHeight="true" outlineLevel="0" collapsed="false">
      <c r="B132" s="89" t="str">
        <f aca="false">IF(C132="","",ROW()-7)</f>
        <v/>
      </c>
      <c r="C132" s="90"/>
      <c r="D132" s="91"/>
      <c r="E132" s="92"/>
      <c r="F132" s="93"/>
      <c r="G132" s="92"/>
      <c r="H132" s="93"/>
      <c r="I132" s="94" t="str">
        <f aca="true">IF(C132="","",IF(OR(H132="",NOT(OR(G132=St_Applied,G132=St_Interviewing))),"—",IF(H132&lt;TODAY(),"Overdue · "&amp;TEXT(H132,"dd mmm"),IF(H132=TODAY(),"Due today",IF(H132=TODAY()+1,"Tomorrow","In "&amp;(H132-TODAY())&amp;" days")))))</f>
        <v/>
      </c>
      <c r="J132" s="95" t="str">
        <f aca="true">IF(C132="","",IF(AND(F132&lt;&gt;"",OR(G132=St_Applied,G132=St_Interviewing)),TODAY()-F132,"—"))</f>
        <v/>
      </c>
      <c r="K132" s="91"/>
      <c r="L132" s="92"/>
      <c r="M132" s="91"/>
      <c r="N132" s="91"/>
      <c r="O132" s="91"/>
      <c r="P132" s="96"/>
      <c r="Q132" s="1" t="n">
        <f aca="false">IF(F132="",0,MONTH(F132))</f>
        <v>0</v>
      </c>
      <c r="R132" s="1" t="n">
        <f aca="false">IF(F132="",0,YEAR(F132))</f>
        <v>0</v>
      </c>
      <c r="S132" s="1" t="str">
        <f aca="false">IF(AND(C132&lt;&gt;"",H132&lt;&gt;"",OR(G132=St_Applied,G132=St_Interviewing)),H132+ROW()/100000,"")</f>
        <v/>
      </c>
    </row>
    <row r="133" customFormat="false" ht="21.75" hidden="false" customHeight="true" outlineLevel="0" collapsed="false">
      <c r="B133" s="89" t="str">
        <f aca="false">IF(C133="","",ROW()-7)</f>
        <v/>
      </c>
      <c r="C133" s="90"/>
      <c r="D133" s="91"/>
      <c r="E133" s="92"/>
      <c r="F133" s="93"/>
      <c r="G133" s="92"/>
      <c r="H133" s="93"/>
      <c r="I133" s="94" t="str">
        <f aca="true">IF(C133="","",IF(OR(H133="",NOT(OR(G133=St_Applied,G133=St_Interviewing))),"—",IF(H133&lt;TODAY(),"Overdue · "&amp;TEXT(H133,"dd mmm"),IF(H133=TODAY(),"Due today",IF(H133=TODAY()+1,"Tomorrow","In "&amp;(H133-TODAY())&amp;" days")))))</f>
        <v/>
      </c>
      <c r="J133" s="95" t="str">
        <f aca="true">IF(C133="","",IF(AND(F133&lt;&gt;"",OR(G133=St_Applied,G133=St_Interviewing)),TODAY()-F133,"—"))</f>
        <v/>
      </c>
      <c r="K133" s="91"/>
      <c r="L133" s="92"/>
      <c r="M133" s="91"/>
      <c r="N133" s="91"/>
      <c r="O133" s="91"/>
      <c r="P133" s="96"/>
      <c r="Q133" s="1" t="n">
        <f aca="false">IF(F133="",0,MONTH(F133))</f>
        <v>0</v>
      </c>
      <c r="R133" s="1" t="n">
        <f aca="false">IF(F133="",0,YEAR(F133))</f>
        <v>0</v>
      </c>
      <c r="S133" s="1" t="str">
        <f aca="false">IF(AND(C133&lt;&gt;"",H133&lt;&gt;"",OR(G133=St_Applied,G133=St_Interviewing)),H133+ROW()/100000,"")</f>
        <v/>
      </c>
    </row>
    <row r="134" customFormat="false" ht="21.75" hidden="false" customHeight="true" outlineLevel="0" collapsed="false">
      <c r="B134" s="89" t="str">
        <f aca="false">IF(C134="","",ROW()-7)</f>
        <v/>
      </c>
      <c r="C134" s="90"/>
      <c r="D134" s="91"/>
      <c r="E134" s="92"/>
      <c r="F134" s="93"/>
      <c r="G134" s="92"/>
      <c r="H134" s="93"/>
      <c r="I134" s="94" t="str">
        <f aca="true">IF(C134="","",IF(OR(H134="",NOT(OR(G134=St_Applied,G134=St_Interviewing))),"—",IF(H134&lt;TODAY(),"Overdue · "&amp;TEXT(H134,"dd mmm"),IF(H134=TODAY(),"Due today",IF(H134=TODAY()+1,"Tomorrow","In "&amp;(H134-TODAY())&amp;" days")))))</f>
        <v/>
      </c>
      <c r="J134" s="95" t="str">
        <f aca="true">IF(C134="","",IF(AND(F134&lt;&gt;"",OR(G134=St_Applied,G134=St_Interviewing)),TODAY()-F134,"—"))</f>
        <v/>
      </c>
      <c r="K134" s="91"/>
      <c r="L134" s="92"/>
      <c r="M134" s="91"/>
      <c r="N134" s="91"/>
      <c r="O134" s="91"/>
      <c r="P134" s="96"/>
      <c r="Q134" s="1" t="n">
        <f aca="false">IF(F134="",0,MONTH(F134))</f>
        <v>0</v>
      </c>
      <c r="R134" s="1" t="n">
        <f aca="false">IF(F134="",0,YEAR(F134))</f>
        <v>0</v>
      </c>
      <c r="S134" s="1" t="str">
        <f aca="false">IF(AND(C134&lt;&gt;"",H134&lt;&gt;"",OR(G134=St_Applied,G134=St_Interviewing)),H134+ROW()/100000,"")</f>
        <v/>
      </c>
    </row>
    <row r="135" customFormat="false" ht="21.75" hidden="false" customHeight="true" outlineLevel="0" collapsed="false">
      <c r="B135" s="89" t="str">
        <f aca="false">IF(C135="","",ROW()-7)</f>
        <v/>
      </c>
      <c r="C135" s="90"/>
      <c r="D135" s="91"/>
      <c r="E135" s="92"/>
      <c r="F135" s="93"/>
      <c r="G135" s="92"/>
      <c r="H135" s="93"/>
      <c r="I135" s="94" t="str">
        <f aca="true">IF(C135="","",IF(OR(H135="",NOT(OR(G135=St_Applied,G135=St_Interviewing))),"—",IF(H135&lt;TODAY(),"Overdue · "&amp;TEXT(H135,"dd mmm"),IF(H135=TODAY(),"Due today",IF(H135=TODAY()+1,"Tomorrow","In "&amp;(H135-TODAY())&amp;" days")))))</f>
        <v/>
      </c>
      <c r="J135" s="95" t="str">
        <f aca="true">IF(C135="","",IF(AND(F135&lt;&gt;"",OR(G135=St_Applied,G135=St_Interviewing)),TODAY()-F135,"—"))</f>
        <v/>
      </c>
      <c r="K135" s="91"/>
      <c r="L135" s="92"/>
      <c r="M135" s="91"/>
      <c r="N135" s="91"/>
      <c r="O135" s="91"/>
      <c r="P135" s="96"/>
      <c r="Q135" s="1" t="n">
        <f aca="false">IF(F135="",0,MONTH(F135))</f>
        <v>0</v>
      </c>
      <c r="R135" s="1" t="n">
        <f aca="false">IF(F135="",0,YEAR(F135))</f>
        <v>0</v>
      </c>
      <c r="S135" s="1" t="str">
        <f aca="false">IF(AND(C135&lt;&gt;"",H135&lt;&gt;"",OR(G135=St_Applied,G135=St_Interviewing)),H135+ROW()/100000,"")</f>
        <v/>
      </c>
    </row>
    <row r="136" customFormat="false" ht="21.75" hidden="false" customHeight="true" outlineLevel="0" collapsed="false">
      <c r="B136" s="89" t="str">
        <f aca="false">IF(C136="","",ROW()-7)</f>
        <v/>
      </c>
      <c r="C136" s="90"/>
      <c r="D136" s="91"/>
      <c r="E136" s="92"/>
      <c r="F136" s="93"/>
      <c r="G136" s="92"/>
      <c r="H136" s="93"/>
      <c r="I136" s="94" t="str">
        <f aca="true">IF(C136="","",IF(OR(H136="",NOT(OR(G136=St_Applied,G136=St_Interviewing))),"—",IF(H136&lt;TODAY(),"Overdue · "&amp;TEXT(H136,"dd mmm"),IF(H136=TODAY(),"Due today",IF(H136=TODAY()+1,"Tomorrow","In "&amp;(H136-TODAY())&amp;" days")))))</f>
        <v/>
      </c>
      <c r="J136" s="95" t="str">
        <f aca="true">IF(C136="","",IF(AND(F136&lt;&gt;"",OR(G136=St_Applied,G136=St_Interviewing)),TODAY()-F136,"—"))</f>
        <v/>
      </c>
      <c r="K136" s="91"/>
      <c r="L136" s="92"/>
      <c r="M136" s="91"/>
      <c r="N136" s="91"/>
      <c r="O136" s="91"/>
      <c r="P136" s="96"/>
      <c r="Q136" s="1" t="n">
        <f aca="false">IF(F136="",0,MONTH(F136))</f>
        <v>0</v>
      </c>
      <c r="R136" s="1" t="n">
        <f aca="false">IF(F136="",0,YEAR(F136))</f>
        <v>0</v>
      </c>
      <c r="S136" s="1" t="str">
        <f aca="false">IF(AND(C136&lt;&gt;"",H136&lt;&gt;"",OR(G136=St_Applied,G136=St_Interviewing)),H136+ROW()/100000,"")</f>
        <v/>
      </c>
    </row>
    <row r="137" customFormat="false" ht="21.75" hidden="false" customHeight="true" outlineLevel="0" collapsed="false">
      <c r="B137" s="89" t="str">
        <f aca="false">IF(C137="","",ROW()-7)</f>
        <v/>
      </c>
      <c r="C137" s="90"/>
      <c r="D137" s="91"/>
      <c r="E137" s="92"/>
      <c r="F137" s="93"/>
      <c r="G137" s="92"/>
      <c r="H137" s="93"/>
      <c r="I137" s="94" t="str">
        <f aca="true">IF(C137="","",IF(OR(H137="",NOT(OR(G137=St_Applied,G137=St_Interviewing))),"—",IF(H137&lt;TODAY(),"Overdue · "&amp;TEXT(H137,"dd mmm"),IF(H137=TODAY(),"Due today",IF(H137=TODAY()+1,"Tomorrow","In "&amp;(H137-TODAY())&amp;" days")))))</f>
        <v/>
      </c>
      <c r="J137" s="95" t="str">
        <f aca="true">IF(C137="","",IF(AND(F137&lt;&gt;"",OR(G137=St_Applied,G137=St_Interviewing)),TODAY()-F137,"—"))</f>
        <v/>
      </c>
      <c r="K137" s="91"/>
      <c r="L137" s="92"/>
      <c r="M137" s="91"/>
      <c r="N137" s="91"/>
      <c r="O137" s="91"/>
      <c r="P137" s="96"/>
      <c r="Q137" s="1" t="n">
        <f aca="false">IF(F137="",0,MONTH(F137))</f>
        <v>0</v>
      </c>
      <c r="R137" s="1" t="n">
        <f aca="false">IF(F137="",0,YEAR(F137))</f>
        <v>0</v>
      </c>
      <c r="S137" s="1" t="str">
        <f aca="false">IF(AND(C137&lt;&gt;"",H137&lt;&gt;"",OR(G137=St_Applied,G137=St_Interviewing)),H137+ROW()/100000,"")</f>
        <v/>
      </c>
    </row>
    <row r="138" customFormat="false" ht="21.75" hidden="false" customHeight="true" outlineLevel="0" collapsed="false">
      <c r="B138" s="89" t="str">
        <f aca="false">IF(C138="","",ROW()-7)</f>
        <v/>
      </c>
      <c r="C138" s="90"/>
      <c r="D138" s="91"/>
      <c r="E138" s="92"/>
      <c r="F138" s="93"/>
      <c r="G138" s="92"/>
      <c r="H138" s="93"/>
      <c r="I138" s="94" t="str">
        <f aca="true">IF(C138="","",IF(OR(H138="",NOT(OR(G138=St_Applied,G138=St_Interviewing))),"—",IF(H138&lt;TODAY(),"Overdue · "&amp;TEXT(H138,"dd mmm"),IF(H138=TODAY(),"Due today",IF(H138=TODAY()+1,"Tomorrow","In "&amp;(H138-TODAY())&amp;" days")))))</f>
        <v/>
      </c>
      <c r="J138" s="95" t="str">
        <f aca="true">IF(C138="","",IF(AND(F138&lt;&gt;"",OR(G138=St_Applied,G138=St_Interviewing)),TODAY()-F138,"—"))</f>
        <v/>
      </c>
      <c r="K138" s="91"/>
      <c r="L138" s="92"/>
      <c r="M138" s="91"/>
      <c r="N138" s="91"/>
      <c r="O138" s="91"/>
      <c r="P138" s="96"/>
      <c r="Q138" s="1" t="n">
        <f aca="false">IF(F138="",0,MONTH(F138))</f>
        <v>0</v>
      </c>
      <c r="R138" s="1" t="n">
        <f aca="false">IF(F138="",0,YEAR(F138))</f>
        <v>0</v>
      </c>
      <c r="S138" s="1" t="str">
        <f aca="false">IF(AND(C138&lt;&gt;"",H138&lt;&gt;"",OR(G138=St_Applied,G138=St_Interviewing)),H138+ROW()/100000,"")</f>
        <v/>
      </c>
    </row>
    <row r="139" customFormat="false" ht="21.75" hidden="false" customHeight="true" outlineLevel="0" collapsed="false">
      <c r="B139" s="89" t="str">
        <f aca="false">IF(C139="","",ROW()-7)</f>
        <v/>
      </c>
      <c r="C139" s="90"/>
      <c r="D139" s="91"/>
      <c r="E139" s="92"/>
      <c r="F139" s="93"/>
      <c r="G139" s="92"/>
      <c r="H139" s="93"/>
      <c r="I139" s="94" t="str">
        <f aca="true">IF(C139="","",IF(OR(H139="",NOT(OR(G139=St_Applied,G139=St_Interviewing))),"—",IF(H139&lt;TODAY(),"Overdue · "&amp;TEXT(H139,"dd mmm"),IF(H139=TODAY(),"Due today",IF(H139=TODAY()+1,"Tomorrow","In "&amp;(H139-TODAY())&amp;" days")))))</f>
        <v/>
      </c>
      <c r="J139" s="95" t="str">
        <f aca="true">IF(C139="","",IF(AND(F139&lt;&gt;"",OR(G139=St_Applied,G139=St_Interviewing)),TODAY()-F139,"—"))</f>
        <v/>
      </c>
      <c r="K139" s="91"/>
      <c r="L139" s="92"/>
      <c r="M139" s="91"/>
      <c r="N139" s="91"/>
      <c r="O139" s="91"/>
      <c r="P139" s="96"/>
      <c r="Q139" s="1" t="n">
        <f aca="false">IF(F139="",0,MONTH(F139))</f>
        <v>0</v>
      </c>
      <c r="R139" s="1" t="n">
        <f aca="false">IF(F139="",0,YEAR(F139))</f>
        <v>0</v>
      </c>
      <c r="S139" s="1" t="str">
        <f aca="false">IF(AND(C139&lt;&gt;"",H139&lt;&gt;"",OR(G139=St_Applied,G139=St_Interviewing)),H139+ROW()/100000,"")</f>
        <v/>
      </c>
    </row>
    <row r="140" customFormat="false" ht="21.75" hidden="false" customHeight="true" outlineLevel="0" collapsed="false">
      <c r="B140" s="89" t="str">
        <f aca="false">IF(C140="","",ROW()-7)</f>
        <v/>
      </c>
      <c r="C140" s="90"/>
      <c r="D140" s="91"/>
      <c r="E140" s="92"/>
      <c r="F140" s="93"/>
      <c r="G140" s="92"/>
      <c r="H140" s="93"/>
      <c r="I140" s="94" t="str">
        <f aca="true">IF(C140="","",IF(OR(H140="",NOT(OR(G140=St_Applied,G140=St_Interviewing))),"—",IF(H140&lt;TODAY(),"Overdue · "&amp;TEXT(H140,"dd mmm"),IF(H140=TODAY(),"Due today",IF(H140=TODAY()+1,"Tomorrow","In "&amp;(H140-TODAY())&amp;" days")))))</f>
        <v/>
      </c>
      <c r="J140" s="95" t="str">
        <f aca="true">IF(C140="","",IF(AND(F140&lt;&gt;"",OR(G140=St_Applied,G140=St_Interviewing)),TODAY()-F140,"—"))</f>
        <v/>
      </c>
      <c r="K140" s="91"/>
      <c r="L140" s="92"/>
      <c r="M140" s="91"/>
      <c r="N140" s="91"/>
      <c r="O140" s="91"/>
      <c r="P140" s="96"/>
      <c r="Q140" s="1" t="n">
        <f aca="false">IF(F140="",0,MONTH(F140))</f>
        <v>0</v>
      </c>
      <c r="R140" s="1" t="n">
        <f aca="false">IF(F140="",0,YEAR(F140))</f>
        <v>0</v>
      </c>
      <c r="S140" s="1" t="str">
        <f aca="false">IF(AND(C140&lt;&gt;"",H140&lt;&gt;"",OR(G140=St_Applied,G140=St_Interviewing)),H140+ROW()/100000,"")</f>
        <v/>
      </c>
    </row>
    <row r="141" customFormat="false" ht="21.75" hidden="false" customHeight="true" outlineLevel="0" collapsed="false">
      <c r="B141" s="89" t="str">
        <f aca="false">IF(C141="","",ROW()-7)</f>
        <v/>
      </c>
      <c r="C141" s="90"/>
      <c r="D141" s="91"/>
      <c r="E141" s="92"/>
      <c r="F141" s="93"/>
      <c r="G141" s="92"/>
      <c r="H141" s="93"/>
      <c r="I141" s="94" t="str">
        <f aca="true">IF(C141="","",IF(OR(H141="",NOT(OR(G141=St_Applied,G141=St_Interviewing))),"—",IF(H141&lt;TODAY(),"Overdue · "&amp;TEXT(H141,"dd mmm"),IF(H141=TODAY(),"Due today",IF(H141=TODAY()+1,"Tomorrow","In "&amp;(H141-TODAY())&amp;" days")))))</f>
        <v/>
      </c>
      <c r="J141" s="95" t="str">
        <f aca="true">IF(C141="","",IF(AND(F141&lt;&gt;"",OR(G141=St_Applied,G141=St_Interviewing)),TODAY()-F141,"—"))</f>
        <v/>
      </c>
      <c r="K141" s="91"/>
      <c r="L141" s="92"/>
      <c r="M141" s="91"/>
      <c r="N141" s="91"/>
      <c r="O141" s="91"/>
      <c r="P141" s="96"/>
      <c r="Q141" s="1" t="n">
        <f aca="false">IF(F141="",0,MONTH(F141))</f>
        <v>0</v>
      </c>
      <c r="R141" s="1" t="n">
        <f aca="false">IF(F141="",0,YEAR(F141))</f>
        <v>0</v>
      </c>
      <c r="S141" s="1" t="str">
        <f aca="false">IF(AND(C141&lt;&gt;"",H141&lt;&gt;"",OR(G141=St_Applied,G141=St_Interviewing)),H141+ROW()/100000,"")</f>
        <v/>
      </c>
    </row>
    <row r="142" customFormat="false" ht="21.75" hidden="false" customHeight="true" outlineLevel="0" collapsed="false">
      <c r="B142" s="89" t="str">
        <f aca="false">IF(C142="","",ROW()-7)</f>
        <v/>
      </c>
      <c r="C142" s="90"/>
      <c r="D142" s="91"/>
      <c r="E142" s="92"/>
      <c r="F142" s="93"/>
      <c r="G142" s="92"/>
      <c r="H142" s="93"/>
      <c r="I142" s="94" t="str">
        <f aca="true">IF(C142="","",IF(OR(H142="",NOT(OR(G142=St_Applied,G142=St_Interviewing))),"—",IF(H142&lt;TODAY(),"Overdue · "&amp;TEXT(H142,"dd mmm"),IF(H142=TODAY(),"Due today",IF(H142=TODAY()+1,"Tomorrow","In "&amp;(H142-TODAY())&amp;" days")))))</f>
        <v/>
      </c>
      <c r="J142" s="95" t="str">
        <f aca="true">IF(C142="","",IF(AND(F142&lt;&gt;"",OR(G142=St_Applied,G142=St_Interviewing)),TODAY()-F142,"—"))</f>
        <v/>
      </c>
      <c r="K142" s="91"/>
      <c r="L142" s="92"/>
      <c r="M142" s="91"/>
      <c r="N142" s="91"/>
      <c r="O142" s="91"/>
      <c r="P142" s="96"/>
      <c r="Q142" s="1" t="n">
        <f aca="false">IF(F142="",0,MONTH(F142))</f>
        <v>0</v>
      </c>
      <c r="R142" s="1" t="n">
        <f aca="false">IF(F142="",0,YEAR(F142))</f>
        <v>0</v>
      </c>
      <c r="S142" s="1" t="str">
        <f aca="false">IF(AND(C142&lt;&gt;"",H142&lt;&gt;"",OR(G142=St_Applied,G142=St_Interviewing)),H142+ROW()/100000,"")</f>
        <v/>
      </c>
    </row>
    <row r="143" customFormat="false" ht="21.75" hidden="false" customHeight="true" outlineLevel="0" collapsed="false">
      <c r="B143" s="89" t="str">
        <f aca="false">IF(C143="","",ROW()-7)</f>
        <v/>
      </c>
      <c r="C143" s="90"/>
      <c r="D143" s="91"/>
      <c r="E143" s="92"/>
      <c r="F143" s="93"/>
      <c r="G143" s="92"/>
      <c r="H143" s="93"/>
      <c r="I143" s="94" t="str">
        <f aca="true">IF(C143="","",IF(OR(H143="",NOT(OR(G143=St_Applied,G143=St_Interviewing))),"—",IF(H143&lt;TODAY(),"Overdue · "&amp;TEXT(H143,"dd mmm"),IF(H143=TODAY(),"Due today",IF(H143=TODAY()+1,"Tomorrow","In "&amp;(H143-TODAY())&amp;" days")))))</f>
        <v/>
      </c>
      <c r="J143" s="95" t="str">
        <f aca="true">IF(C143="","",IF(AND(F143&lt;&gt;"",OR(G143=St_Applied,G143=St_Interviewing)),TODAY()-F143,"—"))</f>
        <v/>
      </c>
      <c r="K143" s="91"/>
      <c r="L143" s="92"/>
      <c r="M143" s="91"/>
      <c r="N143" s="91"/>
      <c r="O143" s="91"/>
      <c r="P143" s="96"/>
      <c r="Q143" s="1" t="n">
        <f aca="false">IF(F143="",0,MONTH(F143))</f>
        <v>0</v>
      </c>
      <c r="R143" s="1" t="n">
        <f aca="false">IF(F143="",0,YEAR(F143))</f>
        <v>0</v>
      </c>
      <c r="S143" s="1" t="str">
        <f aca="false">IF(AND(C143&lt;&gt;"",H143&lt;&gt;"",OR(G143=St_Applied,G143=St_Interviewing)),H143+ROW()/100000,"")</f>
        <v/>
      </c>
    </row>
    <row r="144" customFormat="false" ht="21.75" hidden="false" customHeight="true" outlineLevel="0" collapsed="false">
      <c r="B144" s="89" t="str">
        <f aca="false">IF(C144="","",ROW()-7)</f>
        <v/>
      </c>
      <c r="C144" s="90"/>
      <c r="D144" s="91"/>
      <c r="E144" s="92"/>
      <c r="F144" s="93"/>
      <c r="G144" s="92"/>
      <c r="H144" s="93"/>
      <c r="I144" s="94" t="str">
        <f aca="true">IF(C144="","",IF(OR(H144="",NOT(OR(G144=St_Applied,G144=St_Interviewing))),"—",IF(H144&lt;TODAY(),"Overdue · "&amp;TEXT(H144,"dd mmm"),IF(H144=TODAY(),"Due today",IF(H144=TODAY()+1,"Tomorrow","In "&amp;(H144-TODAY())&amp;" days")))))</f>
        <v/>
      </c>
      <c r="J144" s="95" t="str">
        <f aca="true">IF(C144="","",IF(AND(F144&lt;&gt;"",OR(G144=St_Applied,G144=St_Interviewing)),TODAY()-F144,"—"))</f>
        <v/>
      </c>
      <c r="K144" s="91"/>
      <c r="L144" s="92"/>
      <c r="M144" s="91"/>
      <c r="N144" s="91"/>
      <c r="O144" s="91"/>
      <c r="P144" s="96"/>
      <c r="Q144" s="1" t="n">
        <f aca="false">IF(F144="",0,MONTH(F144))</f>
        <v>0</v>
      </c>
      <c r="R144" s="1" t="n">
        <f aca="false">IF(F144="",0,YEAR(F144))</f>
        <v>0</v>
      </c>
      <c r="S144" s="1" t="str">
        <f aca="false">IF(AND(C144&lt;&gt;"",H144&lt;&gt;"",OR(G144=St_Applied,G144=St_Interviewing)),H144+ROW()/100000,"")</f>
        <v/>
      </c>
    </row>
    <row r="145" customFormat="false" ht="21.75" hidden="false" customHeight="true" outlineLevel="0" collapsed="false">
      <c r="B145" s="89" t="str">
        <f aca="false">IF(C145="","",ROW()-7)</f>
        <v/>
      </c>
      <c r="C145" s="90"/>
      <c r="D145" s="91"/>
      <c r="E145" s="92"/>
      <c r="F145" s="93"/>
      <c r="G145" s="92"/>
      <c r="H145" s="93"/>
      <c r="I145" s="94" t="str">
        <f aca="true">IF(C145="","",IF(OR(H145="",NOT(OR(G145=St_Applied,G145=St_Interviewing))),"—",IF(H145&lt;TODAY(),"Overdue · "&amp;TEXT(H145,"dd mmm"),IF(H145=TODAY(),"Due today",IF(H145=TODAY()+1,"Tomorrow","In "&amp;(H145-TODAY())&amp;" days")))))</f>
        <v/>
      </c>
      <c r="J145" s="95" t="str">
        <f aca="true">IF(C145="","",IF(AND(F145&lt;&gt;"",OR(G145=St_Applied,G145=St_Interviewing)),TODAY()-F145,"—"))</f>
        <v/>
      </c>
      <c r="K145" s="91"/>
      <c r="L145" s="92"/>
      <c r="M145" s="91"/>
      <c r="N145" s="91"/>
      <c r="O145" s="91"/>
      <c r="P145" s="96"/>
      <c r="Q145" s="1" t="n">
        <f aca="false">IF(F145="",0,MONTH(F145))</f>
        <v>0</v>
      </c>
      <c r="R145" s="1" t="n">
        <f aca="false">IF(F145="",0,YEAR(F145))</f>
        <v>0</v>
      </c>
      <c r="S145" s="1" t="str">
        <f aca="false">IF(AND(C145&lt;&gt;"",H145&lt;&gt;"",OR(G145=St_Applied,G145=St_Interviewing)),H145+ROW()/100000,"")</f>
        <v/>
      </c>
    </row>
    <row r="146" customFormat="false" ht="21.75" hidden="false" customHeight="true" outlineLevel="0" collapsed="false">
      <c r="B146" s="89" t="str">
        <f aca="false">IF(C146="","",ROW()-7)</f>
        <v/>
      </c>
      <c r="C146" s="90"/>
      <c r="D146" s="91"/>
      <c r="E146" s="92"/>
      <c r="F146" s="93"/>
      <c r="G146" s="92"/>
      <c r="H146" s="93"/>
      <c r="I146" s="94" t="str">
        <f aca="true">IF(C146="","",IF(OR(H146="",NOT(OR(G146=St_Applied,G146=St_Interviewing))),"—",IF(H146&lt;TODAY(),"Overdue · "&amp;TEXT(H146,"dd mmm"),IF(H146=TODAY(),"Due today",IF(H146=TODAY()+1,"Tomorrow","In "&amp;(H146-TODAY())&amp;" days")))))</f>
        <v/>
      </c>
      <c r="J146" s="95" t="str">
        <f aca="true">IF(C146="","",IF(AND(F146&lt;&gt;"",OR(G146=St_Applied,G146=St_Interviewing)),TODAY()-F146,"—"))</f>
        <v/>
      </c>
      <c r="K146" s="91"/>
      <c r="L146" s="92"/>
      <c r="M146" s="91"/>
      <c r="N146" s="91"/>
      <c r="O146" s="91"/>
      <c r="P146" s="96"/>
      <c r="Q146" s="1" t="n">
        <f aca="false">IF(F146="",0,MONTH(F146))</f>
        <v>0</v>
      </c>
      <c r="R146" s="1" t="n">
        <f aca="false">IF(F146="",0,YEAR(F146))</f>
        <v>0</v>
      </c>
      <c r="S146" s="1" t="str">
        <f aca="false">IF(AND(C146&lt;&gt;"",H146&lt;&gt;"",OR(G146=St_Applied,G146=St_Interviewing)),H146+ROW()/100000,"")</f>
        <v/>
      </c>
    </row>
    <row r="147" customFormat="false" ht="21.75" hidden="false" customHeight="true" outlineLevel="0" collapsed="false">
      <c r="B147" s="89" t="str">
        <f aca="false">IF(C147="","",ROW()-7)</f>
        <v/>
      </c>
      <c r="C147" s="90"/>
      <c r="D147" s="91"/>
      <c r="E147" s="92"/>
      <c r="F147" s="93"/>
      <c r="G147" s="92"/>
      <c r="H147" s="93"/>
      <c r="I147" s="94" t="str">
        <f aca="true">IF(C147="","",IF(OR(H147="",NOT(OR(G147=St_Applied,G147=St_Interviewing))),"—",IF(H147&lt;TODAY(),"Overdue · "&amp;TEXT(H147,"dd mmm"),IF(H147=TODAY(),"Due today",IF(H147=TODAY()+1,"Tomorrow","In "&amp;(H147-TODAY())&amp;" days")))))</f>
        <v/>
      </c>
      <c r="J147" s="95" t="str">
        <f aca="true">IF(C147="","",IF(AND(F147&lt;&gt;"",OR(G147=St_Applied,G147=St_Interviewing)),TODAY()-F147,"—"))</f>
        <v/>
      </c>
      <c r="K147" s="91"/>
      <c r="L147" s="92"/>
      <c r="M147" s="91"/>
      <c r="N147" s="91"/>
      <c r="O147" s="91"/>
      <c r="P147" s="96"/>
      <c r="Q147" s="1" t="n">
        <f aca="false">IF(F147="",0,MONTH(F147))</f>
        <v>0</v>
      </c>
      <c r="R147" s="1" t="n">
        <f aca="false">IF(F147="",0,YEAR(F147))</f>
        <v>0</v>
      </c>
      <c r="S147" s="1" t="str">
        <f aca="false">IF(AND(C147&lt;&gt;"",H147&lt;&gt;"",OR(G147=St_Applied,G147=St_Interviewing)),H147+ROW()/100000,"")</f>
        <v/>
      </c>
    </row>
    <row r="148" customFormat="false" ht="21.75" hidden="false" customHeight="true" outlineLevel="0" collapsed="false">
      <c r="B148" s="89" t="str">
        <f aca="false">IF(C148="","",ROW()-7)</f>
        <v/>
      </c>
      <c r="C148" s="90"/>
      <c r="D148" s="91"/>
      <c r="E148" s="92"/>
      <c r="F148" s="93"/>
      <c r="G148" s="92"/>
      <c r="H148" s="93"/>
      <c r="I148" s="94" t="str">
        <f aca="true">IF(C148="","",IF(OR(H148="",NOT(OR(G148=St_Applied,G148=St_Interviewing))),"—",IF(H148&lt;TODAY(),"Overdue · "&amp;TEXT(H148,"dd mmm"),IF(H148=TODAY(),"Due today",IF(H148=TODAY()+1,"Tomorrow","In "&amp;(H148-TODAY())&amp;" days")))))</f>
        <v/>
      </c>
      <c r="J148" s="95" t="str">
        <f aca="true">IF(C148="","",IF(AND(F148&lt;&gt;"",OR(G148=St_Applied,G148=St_Interviewing)),TODAY()-F148,"—"))</f>
        <v/>
      </c>
      <c r="K148" s="91"/>
      <c r="L148" s="92"/>
      <c r="M148" s="91"/>
      <c r="N148" s="91"/>
      <c r="O148" s="91"/>
      <c r="P148" s="96"/>
      <c r="Q148" s="1" t="n">
        <f aca="false">IF(F148="",0,MONTH(F148))</f>
        <v>0</v>
      </c>
      <c r="R148" s="1" t="n">
        <f aca="false">IF(F148="",0,YEAR(F148))</f>
        <v>0</v>
      </c>
      <c r="S148" s="1" t="str">
        <f aca="false">IF(AND(C148&lt;&gt;"",H148&lt;&gt;"",OR(G148=St_Applied,G148=St_Interviewing)),H148+ROW()/100000,"")</f>
        <v/>
      </c>
    </row>
    <row r="149" customFormat="false" ht="21.75" hidden="false" customHeight="true" outlineLevel="0" collapsed="false">
      <c r="B149" s="89" t="str">
        <f aca="false">IF(C149="","",ROW()-7)</f>
        <v/>
      </c>
      <c r="C149" s="90"/>
      <c r="D149" s="91"/>
      <c r="E149" s="92"/>
      <c r="F149" s="93"/>
      <c r="G149" s="92"/>
      <c r="H149" s="93"/>
      <c r="I149" s="94" t="str">
        <f aca="true">IF(C149="","",IF(OR(H149="",NOT(OR(G149=St_Applied,G149=St_Interviewing))),"—",IF(H149&lt;TODAY(),"Overdue · "&amp;TEXT(H149,"dd mmm"),IF(H149=TODAY(),"Due today",IF(H149=TODAY()+1,"Tomorrow","In "&amp;(H149-TODAY())&amp;" days")))))</f>
        <v/>
      </c>
      <c r="J149" s="95" t="str">
        <f aca="true">IF(C149="","",IF(AND(F149&lt;&gt;"",OR(G149=St_Applied,G149=St_Interviewing)),TODAY()-F149,"—"))</f>
        <v/>
      </c>
      <c r="K149" s="91"/>
      <c r="L149" s="92"/>
      <c r="M149" s="91"/>
      <c r="N149" s="91"/>
      <c r="O149" s="91"/>
      <c r="P149" s="96"/>
      <c r="Q149" s="1" t="n">
        <f aca="false">IF(F149="",0,MONTH(F149))</f>
        <v>0</v>
      </c>
      <c r="R149" s="1" t="n">
        <f aca="false">IF(F149="",0,YEAR(F149))</f>
        <v>0</v>
      </c>
      <c r="S149" s="1" t="str">
        <f aca="false">IF(AND(C149&lt;&gt;"",H149&lt;&gt;"",OR(G149=St_Applied,G149=St_Interviewing)),H149+ROW()/100000,"")</f>
        <v/>
      </c>
    </row>
    <row r="150" customFormat="false" ht="21.75" hidden="false" customHeight="true" outlineLevel="0" collapsed="false">
      <c r="B150" s="89" t="str">
        <f aca="false">IF(C150="","",ROW()-7)</f>
        <v/>
      </c>
      <c r="C150" s="90"/>
      <c r="D150" s="91"/>
      <c r="E150" s="92"/>
      <c r="F150" s="93"/>
      <c r="G150" s="92"/>
      <c r="H150" s="93"/>
      <c r="I150" s="94" t="str">
        <f aca="true">IF(C150="","",IF(OR(H150="",NOT(OR(G150=St_Applied,G150=St_Interviewing))),"—",IF(H150&lt;TODAY(),"Overdue · "&amp;TEXT(H150,"dd mmm"),IF(H150=TODAY(),"Due today",IF(H150=TODAY()+1,"Tomorrow","In "&amp;(H150-TODAY())&amp;" days")))))</f>
        <v/>
      </c>
      <c r="J150" s="95" t="str">
        <f aca="true">IF(C150="","",IF(AND(F150&lt;&gt;"",OR(G150=St_Applied,G150=St_Interviewing)),TODAY()-F150,"—"))</f>
        <v/>
      </c>
      <c r="K150" s="91"/>
      <c r="L150" s="92"/>
      <c r="M150" s="91"/>
      <c r="N150" s="91"/>
      <c r="O150" s="91"/>
      <c r="P150" s="96"/>
      <c r="Q150" s="1" t="n">
        <f aca="false">IF(F150="",0,MONTH(F150))</f>
        <v>0</v>
      </c>
      <c r="R150" s="1" t="n">
        <f aca="false">IF(F150="",0,YEAR(F150))</f>
        <v>0</v>
      </c>
      <c r="S150" s="1" t="str">
        <f aca="false">IF(AND(C150&lt;&gt;"",H150&lt;&gt;"",OR(G150=St_Applied,G150=St_Interviewing)),H150+ROW()/100000,"")</f>
        <v/>
      </c>
    </row>
    <row r="151" customFormat="false" ht="21.75" hidden="false" customHeight="true" outlineLevel="0" collapsed="false">
      <c r="B151" s="89" t="str">
        <f aca="false">IF(C151="","",ROW()-7)</f>
        <v/>
      </c>
      <c r="C151" s="90"/>
      <c r="D151" s="91"/>
      <c r="E151" s="92"/>
      <c r="F151" s="93"/>
      <c r="G151" s="92"/>
      <c r="H151" s="93"/>
      <c r="I151" s="94" t="str">
        <f aca="true">IF(C151="","",IF(OR(H151="",NOT(OR(G151=St_Applied,G151=St_Interviewing))),"—",IF(H151&lt;TODAY(),"Overdue · "&amp;TEXT(H151,"dd mmm"),IF(H151=TODAY(),"Due today",IF(H151=TODAY()+1,"Tomorrow","In "&amp;(H151-TODAY())&amp;" days")))))</f>
        <v/>
      </c>
      <c r="J151" s="95" t="str">
        <f aca="true">IF(C151="","",IF(AND(F151&lt;&gt;"",OR(G151=St_Applied,G151=St_Interviewing)),TODAY()-F151,"—"))</f>
        <v/>
      </c>
      <c r="K151" s="91"/>
      <c r="L151" s="92"/>
      <c r="M151" s="91"/>
      <c r="N151" s="91"/>
      <c r="O151" s="91"/>
      <c r="P151" s="96"/>
      <c r="Q151" s="1" t="n">
        <f aca="false">IF(F151="",0,MONTH(F151))</f>
        <v>0</v>
      </c>
      <c r="R151" s="1" t="n">
        <f aca="false">IF(F151="",0,YEAR(F151))</f>
        <v>0</v>
      </c>
      <c r="S151" s="1" t="str">
        <f aca="false">IF(AND(C151&lt;&gt;"",H151&lt;&gt;"",OR(G151=St_Applied,G151=St_Interviewing)),H151+ROW()/100000,"")</f>
        <v/>
      </c>
    </row>
    <row r="152" customFormat="false" ht="21.75" hidden="false" customHeight="true" outlineLevel="0" collapsed="false">
      <c r="B152" s="89" t="str">
        <f aca="false">IF(C152="","",ROW()-7)</f>
        <v/>
      </c>
      <c r="C152" s="90"/>
      <c r="D152" s="91"/>
      <c r="E152" s="92"/>
      <c r="F152" s="93"/>
      <c r="G152" s="92"/>
      <c r="H152" s="93"/>
      <c r="I152" s="94" t="str">
        <f aca="true">IF(C152="","",IF(OR(H152="",NOT(OR(G152=St_Applied,G152=St_Interviewing))),"—",IF(H152&lt;TODAY(),"Overdue · "&amp;TEXT(H152,"dd mmm"),IF(H152=TODAY(),"Due today",IF(H152=TODAY()+1,"Tomorrow","In "&amp;(H152-TODAY())&amp;" days")))))</f>
        <v/>
      </c>
      <c r="J152" s="95" t="str">
        <f aca="true">IF(C152="","",IF(AND(F152&lt;&gt;"",OR(G152=St_Applied,G152=St_Interviewing)),TODAY()-F152,"—"))</f>
        <v/>
      </c>
      <c r="K152" s="91"/>
      <c r="L152" s="92"/>
      <c r="M152" s="91"/>
      <c r="N152" s="91"/>
      <c r="O152" s="91"/>
      <c r="P152" s="96"/>
      <c r="Q152" s="1" t="n">
        <f aca="false">IF(F152="",0,MONTH(F152))</f>
        <v>0</v>
      </c>
      <c r="R152" s="1" t="n">
        <f aca="false">IF(F152="",0,YEAR(F152))</f>
        <v>0</v>
      </c>
      <c r="S152" s="1" t="str">
        <f aca="false">IF(AND(C152&lt;&gt;"",H152&lt;&gt;"",OR(G152=St_Applied,G152=St_Interviewing)),H152+ROW()/100000,"")</f>
        <v/>
      </c>
    </row>
    <row r="153" customFormat="false" ht="21.75" hidden="false" customHeight="true" outlineLevel="0" collapsed="false">
      <c r="B153" s="89" t="str">
        <f aca="false">IF(C153="","",ROW()-7)</f>
        <v/>
      </c>
      <c r="C153" s="90"/>
      <c r="D153" s="91"/>
      <c r="E153" s="92"/>
      <c r="F153" s="93"/>
      <c r="G153" s="92"/>
      <c r="H153" s="93"/>
      <c r="I153" s="94" t="str">
        <f aca="true">IF(C153="","",IF(OR(H153="",NOT(OR(G153=St_Applied,G153=St_Interviewing))),"—",IF(H153&lt;TODAY(),"Overdue · "&amp;TEXT(H153,"dd mmm"),IF(H153=TODAY(),"Due today",IF(H153=TODAY()+1,"Tomorrow","In "&amp;(H153-TODAY())&amp;" days")))))</f>
        <v/>
      </c>
      <c r="J153" s="95" t="str">
        <f aca="true">IF(C153="","",IF(AND(F153&lt;&gt;"",OR(G153=St_Applied,G153=St_Interviewing)),TODAY()-F153,"—"))</f>
        <v/>
      </c>
      <c r="K153" s="91"/>
      <c r="L153" s="92"/>
      <c r="M153" s="91"/>
      <c r="N153" s="91"/>
      <c r="O153" s="91"/>
      <c r="P153" s="96"/>
      <c r="Q153" s="1" t="n">
        <f aca="false">IF(F153="",0,MONTH(F153))</f>
        <v>0</v>
      </c>
      <c r="R153" s="1" t="n">
        <f aca="false">IF(F153="",0,YEAR(F153))</f>
        <v>0</v>
      </c>
      <c r="S153" s="1" t="str">
        <f aca="false">IF(AND(C153&lt;&gt;"",H153&lt;&gt;"",OR(G153=St_Applied,G153=St_Interviewing)),H153+ROW()/100000,"")</f>
        <v/>
      </c>
    </row>
    <row r="154" customFormat="false" ht="21.75" hidden="false" customHeight="true" outlineLevel="0" collapsed="false">
      <c r="B154" s="89" t="str">
        <f aca="false">IF(C154="","",ROW()-7)</f>
        <v/>
      </c>
      <c r="C154" s="90"/>
      <c r="D154" s="91"/>
      <c r="E154" s="92"/>
      <c r="F154" s="93"/>
      <c r="G154" s="92"/>
      <c r="H154" s="93"/>
      <c r="I154" s="94" t="str">
        <f aca="true">IF(C154="","",IF(OR(H154="",NOT(OR(G154=St_Applied,G154=St_Interviewing))),"—",IF(H154&lt;TODAY(),"Overdue · "&amp;TEXT(H154,"dd mmm"),IF(H154=TODAY(),"Due today",IF(H154=TODAY()+1,"Tomorrow","In "&amp;(H154-TODAY())&amp;" days")))))</f>
        <v/>
      </c>
      <c r="J154" s="95" t="str">
        <f aca="true">IF(C154="","",IF(AND(F154&lt;&gt;"",OR(G154=St_Applied,G154=St_Interviewing)),TODAY()-F154,"—"))</f>
        <v/>
      </c>
      <c r="K154" s="91"/>
      <c r="L154" s="92"/>
      <c r="M154" s="91"/>
      <c r="N154" s="91"/>
      <c r="O154" s="91"/>
      <c r="P154" s="96"/>
      <c r="Q154" s="1" t="n">
        <f aca="false">IF(F154="",0,MONTH(F154))</f>
        <v>0</v>
      </c>
      <c r="R154" s="1" t="n">
        <f aca="false">IF(F154="",0,YEAR(F154))</f>
        <v>0</v>
      </c>
      <c r="S154" s="1" t="str">
        <f aca="false">IF(AND(C154&lt;&gt;"",H154&lt;&gt;"",OR(G154=St_Applied,G154=St_Interviewing)),H154+ROW()/100000,"")</f>
        <v/>
      </c>
    </row>
    <row r="155" customFormat="false" ht="21.75" hidden="false" customHeight="true" outlineLevel="0" collapsed="false">
      <c r="B155" s="89" t="str">
        <f aca="false">IF(C155="","",ROW()-7)</f>
        <v/>
      </c>
      <c r="C155" s="90"/>
      <c r="D155" s="91"/>
      <c r="E155" s="92"/>
      <c r="F155" s="93"/>
      <c r="G155" s="92"/>
      <c r="H155" s="93"/>
      <c r="I155" s="94" t="str">
        <f aca="true">IF(C155="","",IF(OR(H155="",NOT(OR(G155=St_Applied,G155=St_Interviewing))),"—",IF(H155&lt;TODAY(),"Overdue · "&amp;TEXT(H155,"dd mmm"),IF(H155=TODAY(),"Due today",IF(H155=TODAY()+1,"Tomorrow","In "&amp;(H155-TODAY())&amp;" days")))))</f>
        <v/>
      </c>
      <c r="J155" s="95" t="str">
        <f aca="true">IF(C155="","",IF(AND(F155&lt;&gt;"",OR(G155=St_Applied,G155=St_Interviewing)),TODAY()-F155,"—"))</f>
        <v/>
      </c>
      <c r="K155" s="91"/>
      <c r="L155" s="92"/>
      <c r="M155" s="91"/>
      <c r="N155" s="91"/>
      <c r="O155" s="91"/>
      <c r="P155" s="96"/>
      <c r="Q155" s="1" t="n">
        <f aca="false">IF(F155="",0,MONTH(F155))</f>
        <v>0</v>
      </c>
      <c r="R155" s="1" t="n">
        <f aca="false">IF(F155="",0,YEAR(F155))</f>
        <v>0</v>
      </c>
      <c r="S155" s="1" t="str">
        <f aca="false">IF(AND(C155&lt;&gt;"",H155&lt;&gt;"",OR(G155=St_Applied,G155=St_Interviewing)),H155+ROW()/100000,"")</f>
        <v/>
      </c>
    </row>
    <row r="156" customFormat="false" ht="21.75" hidden="false" customHeight="true" outlineLevel="0" collapsed="false">
      <c r="B156" s="89" t="str">
        <f aca="false">IF(C156="","",ROW()-7)</f>
        <v/>
      </c>
      <c r="C156" s="90"/>
      <c r="D156" s="91"/>
      <c r="E156" s="92"/>
      <c r="F156" s="93"/>
      <c r="G156" s="92"/>
      <c r="H156" s="93"/>
      <c r="I156" s="94" t="str">
        <f aca="true">IF(C156="","",IF(OR(H156="",NOT(OR(G156=St_Applied,G156=St_Interviewing))),"—",IF(H156&lt;TODAY(),"Overdue · "&amp;TEXT(H156,"dd mmm"),IF(H156=TODAY(),"Due today",IF(H156=TODAY()+1,"Tomorrow","In "&amp;(H156-TODAY())&amp;" days")))))</f>
        <v/>
      </c>
      <c r="J156" s="95" t="str">
        <f aca="true">IF(C156="","",IF(AND(F156&lt;&gt;"",OR(G156=St_Applied,G156=St_Interviewing)),TODAY()-F156,"—"))</f>
        <v/>
      </c>
      <c r="K156" s="91"/>
      <c r="L156" s="92"/>
      <c r="M156" s="91"/>
      <c r="N156" s="91"/>
      <c r="O156" s="91"/>
      <c r="P156" s="96"/>
      <c r="Q156" s="1" t="n">
        <f aca="false">IF(F156="",0,MONTH(F156))</f>
        <v>0</v>
      </c>
      <c r="R156" s="1" t="n">
        <f aca="false">IF(F156="",0,YEAR(F156))</f>
        <v>0</v>
      </c>
      <c r="S156" s="1" t="str">
        <f aca="false">IF(AND(C156&lt;&gt;"",H156&lt;&gt;"",OR(G156=St_Applied,G156=St_Interviewing)),H156+ROW()/100000,"")</f>
        <v/>
      </c>
    </row>
    <row r="157" customFormat="false" ht="21.75" hidden="false" customHeight="true" outlineLevel="0" collapsed="false">
      <c r="B157" s="89" t="str">
        <f aca="false">IF(C157="","",ROW()-7)</f>
        <v/>
      </c>
      <c r="C157" s="90"/>
      <c r="D157" s="91"/>
      <c r="E157" s="92"/>
      <c r="F157" s="93"/>
      <c r="G157" s="92"/>
      <c r="H157" s="93"/>
      <c r="I157" s="94" t="str">
        <f aca="true">IF(C157="","",IF(OR(H157="",NOT(OR(G157=St_Applied,G157=St_Interviewing))),"—",IF(H157&lt;TODAY(),"Overdue · "&amp;TEXT(H157,"dd mmm"),IF(H157=TODAY(),"Due today",IF(H157=TODAY()+1,"Tomorrow","In "&amp;(H157-TODAY())&amp;" days")))))</f>
        <v/>
      </c>
      <c r="J157" s="95" t="str">
        <f aca="true">IF(C157="","",IF(AND(F157&lt;&gt;"",OR(G157=St_Applied,G157=St_Interviewing)),TODAY()-F157,"—"))</f>
        <v/>
      </c>
      <c r="K157" s="91"/>
      <c r="L157" s="92"/>
      <c r="M157" s="91"/>
      <c r="N157" s="91"/>
      <c r="O157" s="91"/>
      <c r="P157" s="96"/>
      <c r="Q157" s="1" t="n">
        <f aca="false">IF(F157="",0,MONTH(F157))</f>
        <v>0</v>
      </c>
      <c r="R157" s="1" t="n">
        <f aca="false">IF(F157="",0,YEAR(F157))</f>
        <v>0</v>
      </c>
      <c r="S157" s="1" t="str">
        <f aca="false">IF(AND(C157&lt;&gt;"",H157&lt;&gt;"",OR(G157=St_Applied,G157=St_Interviewing)),H157+ROW()/100000,"")</f>
        <v/>
      </c>
    </row>
    <row r="158" customFormat="false" ht="21.75" hidden="false" customHeight="true" outlineLevel="0" collapsed="false">
      <c r="B158" s="89" t="str">
        <f aca="false">IF(C158="","",ROW()-7)</f>
        <v/>
      </c>
      <c r="C158" s="90"/>
      <c r="D158" s="91"/>
      <c r="E158" s="92"/>
      <c r="F158" s="93"/>
      <c r="G158" s="92"/>
      <c r="H158" s="93"/>
      <c r="I158" s="94" t="str">
        <f aca="true">IF(C158="","",IF(OR(H158="",NOT(OR(G158=St_Applied,G158=St_Interviewing))),"—",IF(H158&lt;TODAY(),"Overdue · "&amp;TEXT(H158,"dd mmm"),IF(H158=TODAY(),"Due today",IF(H158=TODAY()+1,"Tomorrow","In "&amp;(H158-TODAY())&amp;" days")))))</f>
        <v/>
      </c>
      <c r="J158" s="95" t="str">
        <f aca="true">IF(C158="","",IF(AND(F158&lt;&gt;"",OR(G158=St_Applied,G158=St_Interviewing)),TODAY()-F158,"—"))</f>
        <v/>
      </c>
      <c r="K158" s="91"/>
      <c r="L158" s="92"/>
      <c r="M158" s="91"/>
      <c r="N158" s="91"/>
      <c r="O158" s="91"/>
      <c r="P158" s="96"/>
      <c r="Q158" s="1" t="n">
        <f aca="false">IF(F158="",0,MONTH(F158))</f>
        <v>0</v>
      </c>
      <c r="R158" s="1" t="n">
        <f aca="false">IF(F158="",0,YEAR(F158))</f>
        <v>0</v>
      </c>
      <c r="S158" s="1" t="str">
        <f aca="false">IF(AND(C158&lt;&gt;"",H158&lt;&gt;"",OR(G158=St_Applied,G158=St_Interviewing)),H158+ROW()/100000,"")</f>
        <v/>
      </c>
    </row>
    <row r="159" customFormat="false" ht="21.75" hidden="false" customHeight="true" outlineLevel="0" collapsed="false">
      <c r="B159" s="89" t="str">
        <f aca="false">IF(C159="","",ROW()-7)</f>
        <v/>
      </c>
      <c r="C159" s="90"/>
      <c r="D159" s="91"/>
      <c r="E159" s="92"/>
      <c r="F159" s="93"/>
      <c r="G159" s="92"/>
      <c r="H159" s="93"/>
      <c r="I159" s="94" t="str">
        <f aca="true">IF(C159="","",IF(OR(H159="",NOT(OR(G159=St_Applied,G159=St_Interviewing))),"—",IF(H159&lt;TODAY(),"Overdue · "&amp;TEXT(H159,"dd mmm"),IF(H159=TODAY(),"Due today",IF(H159=TODAY()+1,"Tomorrow","In "&amp;(H159-TODAY())&amp;" days")))))</f>
        <v/>
      </c>
      <c r="J159" s="95" t="str">
        <f aca="true">IF(C159="","",IF(AND(F159&lt;&gt;"",OR(G159=St_Applied,G159=St_Interviewing)),TODAY()-F159,"—"))</f>
        <v/>
      </c>
      <c r="K159" s="91"/>
      <c r="L159" s="92"/>
      <c r="M159" s="91"/>
      <c r="N159" s="91"/>
      <c r="O159" s="91"/>
      <c r="P159" s="96"/>
      <c r="Q159" s="1" t="n">
        <f aca="false">IF(F159="",0,MONTH(F159))</f>
        <v>0</v>
      </c>
      <c r="R159" s="1" t="n">
        <f aca="false">IF(F159="",0,YEAR(F159))</f>
        <v>0</v>
      </c>
      <c r="S159" s="1" t="str">
        <f aca="false">IF(AND(C159&lt;&gt;"",H159&lt;&gt;"",OR(G159=St_Applied,G159=St_Interviewing)),H159+ROW()/100000,"")</f>
        <v/>
      </c>
    </row>
    <row r="160" customFormat="false" ht="21.75" hidden="false" customHeight="true" outlineLevel="0" collapsed="false">
      <c r="B160" s="89" t="str">
        <f aca="false">IF(C160="","",ROW()-7)</f>
        <v/>
      </c>
      <c r="C160" s="90"/>
      <c r="D160" s="91"/>
      <c r="E160" s="92"/>
      <c r="F160" s="93"/>
      <c r="G160" s="92"/>
      <c r="H160" s="93"/>
      <c r="I160" s="94" t="str">
        <f aca="true">IF(C160="","",IF(OR(H160="",NOT(OR(G160=St_Applied,G160=St_Interviewing))),"—",IF(H160&lt;TODAY(),"Overdue · "&amp;TEXT(H160,"dd mmm"),IF(H160=TODAY(),"Due today",IF(H160=TODAY()+1,"Tomorrow","In "&amp;(H160-TODAY())&amp;" days")))))</f>
        <v/>
      </c>
      <c r="J160" s="95" t="str">
        <f aca="true">IF(C160="","",IF(AND(F160&lt;&gt;"",OR(G160=St_Applied,G160=St_Interviewing)),TODAY()-F160,"—"))</f>
        <v/>
      </c>
      <c r="K160" s="91"/>
      <c r="L160" s="92"/>
      <c r="M160" s="91"/>
      <c r="N160" s="91"/>
      <c r="O160" s="91"/>
      <c r="P160" s="96"/>
      <c r="Q160" s="1" t="n">
        <f aca="false">IF(F160="",0,MONTH(F160))</f>
        <v>0</v>
      </c>
      <c r="R160" s="1" t="n">
        <f aca="false">IF(F160="",0,YEAR(F160))</f>
        <v>0</v>
      </c>
      <c r="S160" s="1" t="str">
        <f aca="false">IF(AND(C160&lt;&gt;"",H160&lt;&gt;"",OR(G160=St_Applied,G160=St_Interviewing)),H160+ROW()/100000,"")</f>
        <v/>
      </c>
    </row>
    <row r="161" customFormat="false" ht="21.75" hidden="false" customHeight="true" outlineLevel="0" collapsed="false">
      <c r="B161" s="89" t="str">
        <f aca="false">IF(C161="","",ROW()-7)</f>
        <v/>
      </c>
      <c r="C161" s="90"/>
      <c r="D161" s="91"/>
      <c r="E161" s="92"/>
      <c r="F161" s="93"/>
      <c r="G161" s="92"/>
      <c r="H161" s="93"/>
      <c r="I161" s="94" t="str">
        <f aca="true">IF(C161="","",IF(OR(H161="",NOT(OR(G161=St_Applied,G161=St_Interviewing))),"—",IF(H161&lt;TODAY(),"Overdue · "&amp;TEXT(H161,"dd mmm"),IF(H161=TODAY(),"Due today",IF(H161=TODAY()+1,"Tomorrow","In "&amp;(H161-TODAY())&amp;" days")))))</f>
        <v/>
      </c>
      <c r="J161" s="95" t="str">
        <f aca="true">IF(C161="","",IF(AND(F161&lt;&gt;"",OR(G161=St_Applied,G161=St_Interviewing)),TODAY()-F161,"—"))</f>
        <v/>
      </c>
      <c r="K161" s="91"/>
      <c r="L161" s="92"/>
      <c r="M161" s="91"/>
      <c r="N161" s="91"/>
      <c r="O161" s="91"/>
      <c r="P161" s="96"/>
      <c r="Q161" s="1" t="n">
        <f aca="false">IF(F161="",0,MONTH(F161))</f>
        <v>0</v>
      </c>
      <c r="R161" s="1" t="n">
        <f aca="false">IF(F161="",0,YEAR(F161))</f>
        <v>0</v>
      </c>
      <c r="S161" s="1" t="str">
        <f aca="false">IF(AND(C161&lt;&gt;"",H161&lt;&gt;"",OR(G161=St_Applied,G161=St_Interviewing)),H161+ROW()/100000,"")</f>
        <v/>
      </c>
    </row>
    <row r="162" customFormat="false" ht="21.75" hidden="false" customHeight="true" outlineLevel="0" collapsed="false">
      <c r="B162" s="89" t="str">
        <f aca="false">IF(C162="","",ROW()-7)</f>
        <v/>
      </c>
      <c r="C162" s="90"/>
      <c r="D162" s="91"/>
      <c r="E162" s="92"/>
      <c r="F162" s="93"/>
      <c r="G162" s="92"/>
      <c r="H162" s="93"/>
      <c r="I162" s="94" t="str">
        <f aca="true">IF(C162="","",IF(OR(H162="",NOT(OR(G162=St_Applied,G162=St_Interviewing))),"—",IF(H162&lt;TODAY(),"Overdue · "&amp;TEXT(H162,"dd mmm"),IF(H162=TODAY(),"Due today",IF(H162=TODAY()+1,"Tomorrow","In "&amp;(H162-TODAY())&amp;" days")))))</f>
        <v/>
      </c>
      <c r="J162" s="95" t="str">
        <f aca="true">IF(C162="","",IF(AND(F162&lt;&gt;"",OR(G162=St_Applied,G162=St_Interviewing)),TODAY()-F162,"—"))</f>
        <v/>
      </c>
      <c r="K162" s="91"/>
      <c r="L162" s="92"/>
      <c r="M162" s="91"/>
      <c r="N162" s="91"/>
      <c r="O162" s="91"/>
      <c r="P162" s="96"/>
      <c r="Q162" s="1" t="n">
        <f aca="false">IF(F162="",0,MONTH(F162))</f>
        <v>0</v>
      </c>
      <c r="R162" s="1" t="n">
        <f aca="false">IF(F162="",0,YEAR(F162))</f>
        <v>0</v>
      </c>
      <c r="S162" s="1" t="str">
        <f aca="false">IF(AND(C162&lt;&gt;"",H162&lt;&gt;"",OR(G162=St_Applied,G162=St_Interviewing)),H162+ROW()/100000,"")</f>
        <v/>
      </c>
    </row>
    <row r="163" customFormat="false" ht="21.75" hidden="false" customHeight="true" outlineLevel="0" collapsed="false">
      <c r="B163" s="89" t="str">
        <f aca="false">IF(C163="","",ROW()-7)</f>
        <v/>
      </c>
      <c r="C163" s="90"/>
      <c r="D163" s="91"/>
      <c r="E163" s="92"/>
      <c r="F163" s="93"/>
      <c r="G163" s="92"/>
      <c r="H163" s="93"/>
      <c r="I163" s="94" t="str">
        <f aca="true">IF(C163="","",IF(OR(H163="",NOT(OR(G163=St_Applied,G163=St_Interviewing))),"—",IF(H163&lt;TODAY(),"Overdue · "&amp;TEXT(H163,"dd mmm"),IF(H163=TODAY(),"Due today",IF(H163=TODAY()+1,"Tomorrow","In "&amp;(H163-TODAY())&amp;" days")))))</f>
        <v/>
      </c>
      <c r="J163" s="95" t="str">
        <f aca="true">IF(C163="","",IF(AND(F163&lt;&gt;"",OR(G163=St_Applied,G163=St_Interviewing)),TODAY()-F163,"—"))</f>
        <v/>
      </c>
      <c r="K163" s="91"/>
      <c r="L163" s="92"/>
      <c r="M163" s="91"/>
      <c r="N163" s="91"/>
      <c r="O163" s="91"/>
      <c r="P163" s="96"/>
      <c r="Q163" s="1" t="n">
        <f aca="false">IF(F163="",0,MONTH(F163))</f>
        <v>0</v>
      </c>
      <c r="R163" s="1" t="n">
        <f aca="false">IF(F163="",0,YEAR(F163))</f>
        <v>0</v>
      </c>
      <c r="S163" s="1" t="str">
        <f aca="false">IF(AND(C163&lt;&gt;"",H163&lt;&gt;"",OR(G163=St_Applied,G163=St_Interviewing)),H163+ROW()/100000,"")</f>
        <v/>
      </c>
    </row>
    <row r="164" customFormat="false" ht="21.75" hidden="false" customHeight="true" outlineLevel="0" collapsed="false">
      <c r="B164" s="89" t="str">
        <f aca="false">IF(C164="","",ROW()-7)</f>
        <v/>
      </c>
      <c r="C164" s="90"/>
      <c r="D164" s="91"/>
      <c r="E164" s="92"/>
      <c r="F164" s="93"/>
      <c r="G164" s="92"/>
      <c r="H164" s="93"/>
      <c r="I164" s="94" t="str">
        <f aca="true">IF(C164="","",IF(OR(H164="",NOT(OR(G164=St_Applied,G164=St_Interviewing))),"—",IF(H164&lt;TODAY(),"Overdue · "&amp;TEXT(H164,"dd mmm"),IF(H164=TODAY(),"Due today",IF(H164=TODAY()+1,"Tomorrow","In "&amp;(H164-TODAY())&amp;" days")))))</f>
        <v/>
      </c>
      <c r="J164" s="95" t="str">
        <f aca="true">IF(C164="","",IF(AND(F164&lt;&gt;"",OR(G164=St_Applied,G164=St_Interviewing)),TODAY()-F164,"—"))</f>
        <v/>
      </c>
      <c r="K164" s="91"/>
      <c r="L164" s="92"/>
      <c r="M164" s="91"/>
      <c r="N164" s="91"/>
      <c r="O164" s="91"/>
      <c r="P164" s="96"/>
      <c r="Q164" s="1" t="n">
        <f aca="false">IF(F164="",0,MONTH(F164))</f>
        <v>0</v>
      </c>
      <c r="R164" s="1" t="n">
        <f aca="false">IF(F164="",0,YEAR(F164))</f>
        <v>0</v>
      </c>
      <c r="S164" s="1" t="str">
        <f aca="false">IF(AND(C164&lt;&gt;"",H164&lt;&gt;"",OR(G164=St_Applied,G164=St_Interviewing)),H164+ROW()/100000,"")</f>
        <v/>
      </c>
    </row>
    <row r="165" customFormat="false" ht="21.75" hidden="false" customHeight="true" outlineLevel="0" collapsed="false">
      <c r="B165" s="89" t="str">
        <f aca="false">IF(C165="","",ROW()-7)</f>
        <v/>
      </c>
      <c r="C165" s="90"/>
      <c r="D165" s="91"/>
      <c r="E165" s="92"/>
      <c r="F165" s="93"/>
      <c r="G165" s="92"/>
      <c r="H165" s="93"/>
      <c r="I165" s="94" t="str">
        <f aca="true">IF(C165="","",IF(OR(H165="",NOT(OR(G165=St_Applied,G165=St_Interviewing))),"—",IF(H165&lt;TODAY(),"Overdue · "&amp;TEXT(H165,"dd mmm"),IF(H165=TODAY(),"Due today",IF(H165=TODAY()+1,"Tomorrow","In "&amp;(H165-TODAY())&amp;" days")))))</f>
        <v/>
      </c>
      <c r="J165" s="95" t="str">
        <f aca="true">IF(C165="","",IF(AND(F165&lt;&gt;"",OR(G165=St_Applied,G165=St_Interviewing)),TODAY()-F165,"—"))</f>
        <v/>
      </c>
      <c r="K165" s="91"/>
      <c r="L165" s="92"/>
      <c r="M165" s="91"/>
      <c r="N165" s="91"/>
      <c r="O165" s="91"/>
      <c r="P165" s="96"/>
      <c r="Q165" s="1" t="n">
        <f aca="false">IF(F165="",0,MONTH(F165))</f>
        <v>0</v>
      </c>
      <c r="R165" s="1" t="n">
        <f aca="false">IF(F165="",0,YEAR(F165))</f>
        <v>0</v>
      </c>
      <c r="S165" s="1" t="str">
        <f aca="false">IF(AND(C165&lt;&gt;"",H165&lt;&gt;"",OR(G165=St_Applied,G165=St_Interviewing)),H165+ROW()/100000,"")</f>
        <v/>
      </c>
    </row>
    <row r="166" customFormat="false" ht="21.75" hidden="false" customHeight="true" outlineLevel="0" collapsed="false">
      <c r="B166" s="89" t="str">
        <f aca="false">IF(C166="","",ROW()-7)</f>
        <v/>
      </c>
      <c r="C166" s="90"/>
      <c r="D166" s="91"/>
      <c r="E166" s="92"/>
      <c r="F166" s="93"/>
      <c r="G166" s="92"/>
      <c r="H166" s="93"/>
      <c r="I166" s="94" t="str">
        <f aca="true">IF(C166="","",IF(OR(H166="",NOT(OR(G166=St_Applied,G166=St_Interviewing))),"—",IF(H166&lt;TODAY(),"Overdue · "&amp;TEXT(H166,"dd mmm"),IF(H166=TODAY(),"Due today",IF(H166=TODAY()+1,"Tomorrow","In "&amp;(H166-TODAY())&amp;" days")))))</f>
        <v/>
      </c>
      <c r="J166" s="95" t="str">
        <f aca="true">IF(C166="","",IF(AND(F166&lt;&gt;"",OR(G166=St_Applied,G166=St_Interviewing)),TODAY()-F166,"—"))</f>
        <v/>
      </c>
      <c r="K166" s="91"/>
      <c r="L166" s="92"/>
      <c r="M166" s="91"/>
      <c r="N166" s="91"/>
      <c r="O166" s="91"/>
      <c r="P166" s="96"/>
      <c r="Q166" s="1" t="n">
        <f aca="false">IF(F166="",0,MONTH(F166))</f>
        <v>0</v>
      </c>
      <c r="R166" s="1" t="n">
        <f aca="false">IF(F166="",0,YEAR(F166))</f>
        <v>0</v>
      </c>
      <c r="S166" s="1" t="str">
        <f aca="false">IF(AND(C166&lt;&gt;"",H166&lt;&gt;"",OR(G166=St_Applied,G166=St_Interviewing)),H166+ROW()/100000,"")</f>
        <v/>
      </c>
    </row>
    <row r="167" customFormat="false" ht="21.75" hidden="false" customHeight="true" outlineLevel="0" collapsed="false">
      <c r="B167" s="89" t="str">
        <f aca="false">IF(C167="","",ROW()-7)</f>
        <v/>
      </c>
      <c r="C167" s="90"/>
      <c r="D167" s="91"/>
      <c r="E167" s="92"/>
      <c r="F167" s="93"/>
      <c r="G167" s="92"/>
      <c r="H167" s="93"/>
      <c r="I167" s="94" t="str">
        <f aca="true">IF(C167="","",IF(OR(H167="",NOT(OR(G167=St_Applied,G167=St_Interviewing))),"—",IF(H167&lt;TODAY(),"Overdue · "&amp;TEXT(H167,"dd mmm"),IF(H167=TODAY(),"Due today",IF(H167=TODAY()+1,"Tomorrow","In "&amp;(H167-TODAY())&amp;" days")))))</f>
        <v/>
      </c>
      <c r="J167" s="95" t="str">
        <f aca="true">IF(C167="","",IF(AND(F167&lt;&gt;"",OR(G167=St_Applied,G167=St_Interviewing)),TODAY()-F167,"—"))</f>
        <v/>
      </c>
      <c r="K167" s="91"/>
      <c r="L167" s="92"/>
      <c r="M167" s="91"/>
      <c r="N167" s="91"/>
      <c r="O167" s="91"/>
      <c r="P167" s="96"/>
      <c r="Q167" s="1" t="n">
        <f aca="false">IF(F167="",0,MONTH(F167))</f>
        <v>0</v>
      </c>
      <c r="R167" s="1" t="n">
        <f aca="false">IF(F167="",0,YEAR(F167))</f>
        <v>0</v>
      </c>
      <c r="S167" s="1" t="str">
        <f aca="false">IF(AND(C167&lt;&gt;"",H167&lt;&gt;"",OR(G167=St_Applied,G167=St_Interviewing)),H167+ROW()/100000,"")</f>
        <v/>
      </c>
    </row>
    <row r="168" customFormat="false" ht="21.75" hidden="false" customHeight="true" outlineLevel="0" collapsed="false">
      <c r="B168" s="89" t="str">
        <f aca="false">IF(C168="","",ROW()-7)</f>
        <v/>
      </c>
      <c r="C168" s="90"/>
      <c r="D168" s="91"/>
      <c r="E168" s="92"/>
      <c r="F168" s="93"/>
      <c r="G168" s="92"/>
      <c r="H168" s="93"/>
      <c r="I168" s="94" t="str">
        <f aca="true">IF(C168="","",IF(OR(H168="",NOT(OR(G168=St_Applied,G168=St_Interviewing))),"—",IF(H168&lt;TODAY(),"Overdue · "&amp;TEXT(H168,"dd mmm"),IF(H168=TODAY(),"Due today",IF(H168=TODAY()+1,"Tomorrow","In "&amp;(H168-TODAY())&amp;" days")))))</f>
        <v/>
      </c>
      <c r="J168" s="95" t="str">
        <f aca="true">IF(C168="","",IF(AND(F168&lt;&gt;"",OR(G168=St_Applied,G168=St_Interviewing)),TODAY()-F168,"—"))</f>
        <v/>
      </c>
      <c r="K168" s="91"/>
      <c r="L168" s="92"/>
      <c r="M168" s="91"/>
      <c r="N168" s="91"/>
      <c r="O168" s="91"/>
      <c r="P168" s="96"/>
      <c r="Q168" s="1" t="n">
        <f aca="false">IF(F168="",0,MONTH(F168))</f>
        <v>0</v>
      </c>
      <c r="R168" s="1" t="n">
        <f aca="false">IF(F168="",0,YEAR(F168))</f>
        <v>0</v>
      </c>
      <c r="S168" s="1" t="str">
        <f aca="false">IF(AND(C168&lt;&gt;"",H168&lt;&gt;"",OR(G168=St_Applied,G168=St_Interviewing)),H168+ROW()/100000,"")</f>
        <v/>
      </c>
    </row>
    <row r="169" customFormat="false" ht="21.75" hidden="false" customHeight="true" outlineLevel="0" collapsed="false">
      <c r="B169" s="89" t="str">
        <f aca="false">IF(C169="","",ROW()-7)</f>
        <v/>
      </c>
      <c r="C169" s="90"/>
      <c r="D169" s="91"/>
      <c r="E169" s="92"/>
      <c r="F169" s="93"/>
      <c r="G169" s="92"/>
      <c r="H169" s="93"/>
      <c r="I169" s="94" t="str">
        <f aca="true">IF(C169="","",IF(OR(H169="",NOT(OR(G169=St_Applied,G169=St_Interviewing))),"—",IF(H169&lt;TODAY(),"Overdue · "&amp;TEXT(H169,"dd mmm"),IF(H169=TODAY(),"Due today",IF(H169=TODAY()+1,"Tomorrow","In "&amp;(H169-TODAY())&amp;" days")))))</f>
        <v/>
      </c>
      <c r="J169" s="95" t="str">
        <f aca="true">IF(C169="","",IF(AND(F169&lt;&gt;"",OR(G169=St_Applied,G169=St_Interviewing)),TODAY()-F169,"—"))</f>
        <v/>
      </c>
      <c r="K169" s="91"/>
      <c r="L169" s="92"/>
      <c r="M169" s="91"/>
      <c r="N169" s="91"/>
      <c r="O169" s="91"/>
      <c r="P169" s="96"/>
      <c r="Q169" s="1" t="n">
        <f aca="false">IF(F169="",0,MONTH(F169))</f>
        <v>0</v>
      </c>
      <c r="R169" s="1" t="n">
        <f aca="false">IF(F169="",0,YEAR(F169))</f>
        <v>0</v>
      </c>
      <c r="S169" s="1" t="str">
        <f aca="false">IF(AND(C169&lt;&gt;"",H169&lt;&gt;"",OR(G169=St_Applied,G169=St_Interviewing)),H169+ROW()/100000,"")</f>
        <v/>
      </c>
    </row>
    <row r="170" customFormat="false" ht="21.75" hidden="false" customHeight="true" outlineLevel="0" collapsed="false">
      <c r="B170" s="89" t="str">
        <f aca="false">IF(C170="","",ROW()-7)</f>
        <v/>
      </c>
      <c r="C170" s="90"/>
      <c r="D170" s="91"/>
      <c r="E170" s="92"/>
      <c r="F170" s="93"/>
      <c r="G170" s="92"/>
      <c r="H170" s="93"/>
      <c r="I170" s="94" t="str">
        <f aca="true">IF(C170="","",IF(OR(H170="",NOT(OR(G170=St_Applied,G170=St_Interviewing))),"—",IF(H170&lt;TODAY(),"Overdue · "&amp;TEXT(H170,"dd mmm"),IF(H170=TODAY(),"Due today",IF(H170=TODAY()+1,"Tomorrow","In "&amp;(H170-TODAY())&amp;" days")))))</f>
        <v/>
      </c>
      <c r="J170" s="95" t="str">
        <f aca="true">IF(C170="","",IF(AND(F170&lt;&gt;"",OR(G170=St_Applied,G170=St_Interviewing)),TODAY()-F170,"—"))</f>
        <v/>
      </c>
      <c r="K170" s="91"/>
      <c r="L170" s="92"/>
      <c r="M170" s="91"/>
      <c r="N170" s="91"/>
      <c r="O170" s="91"/>
      <c r="P170" s="96"/>
      <c r="Q170" s="1" t="n">
        <f aca="false">IF(F170="",0,MONTH(F170))</f>
        <v>0</v>
      </c>
      <c r="R170" s="1" t="n">
        <f aca="false">IF(F170="",0,YEAR(F170))</f>
        <v>0</v>
      </c>
      <c r="S170" s="1" t="str">
        <f aca="false">IF(AND(C170&lt;&gt;"",H170&lt;&gt;"",OR(G170=St_Applied,G170=St_Interviewing)),H170+ROW()/100000,"")</f>
        <v/>
      </c>
    </row>
    <row r="171" customFormat="false" ht="21.75" hidden="false" customHeight="true" outlineLevel="0" collapsed="false">
      <c r="B171" s="89" t="str">
        <f aca="false">IF(C171="","",ROW()-7)</f>
        <v/>
      </c>
      <c r="C171" s="90"/>
      <c r="D171" s="91"/>
      <c r="E171" s="92"/>
      <c r="F171" s="93"/>
      <c r="G171" s="92"/>
      <c r="H171" s="93"/>
      <c r="I171" s="94" t="str">
        <f aca="true">IF(C171="","",IF(OR(H171="",NOT(OR(G171=St_Applied,G171=St_Interviewing))),"—",IF(H171&lt;TODAY(),"Overdue · "&amp;TEXT(H171,"dd mmm"),IF(H171=TODAY(),"Due today",IF(H171=TODAY()+1,"Tomorrow","In "&amp;(H171-TODAY())&amp;" days")))))</f>
        <v/>
      </c>
      <c r="J171" s="95" t="str">
        <f aca="true">IF(C171="","",IF(AND(F171&lt;&gt;"",OR(G171=St_Applied,G171=St_Interviewing)),TODAY()-F171,"—"))</f>
        <v/>
      </c>
      <c r="K171" s="91"/>
      <c r="L171" s="92"/>
      <c r="M171" s="91"/>
      <c r="N171" s="91"/>
      <c r="O171" s="91"/>
      <c r="P171" s="96"/>
      <c r="Q171" s="1" t="n">
        <f aca="false">IF(F171="",0,MONTH(F171))</f>
        <v>0</v>
      </c>
      <c r="R171" s="1" t="n">
        <f aca="false">IF(F171="",0,YEAR(F171))</f>
        <v>0</v>
      </c>
      <c r="S171" s="1" t="str">
        <f aca="false">IF(AND(C171&lt;&gt;"",H171&lt;&gt;"",OR(G171=St_Applied,G171=St_Interviewing)),H171+ROW()/100000,"")</f>
        <v/>
      </c>
    </row>
    <row r="172" customFormat="false" ht="21.75" hidden="false" customHeight="true" outlineLevel="0" collapsed="false">
      <c r="B172" s="89" t="str">
        <f aca="false">IF(C172="","",ROW()-7)</f>
        <v/>
      </c>
      <c r="C172" s="90"/>
      <c r="D172" s="91"/>
      <c r="E172" s="92"/>
      <c r="F172" s="93"/>
      <c r="G172" s="92"/>
      <c r="H172" s="93"/>
      <c r="I172" s="94" t="str">
        <f aca="true">IF(C172="","",IF(OR(H172="",NOT(OR(G172=St_Applied,G172=St_Interviewing))),"—",IF(H172&lt;TODAY(),"Overdue · "&amp;TEXT(H172,"dd mmm"),IF(H172=TODAY(),"Due today",IF(H172=TODAY()+1,"Tomorrow","In "&amp;(H172-TODAY())&amp;" days")))))</f>
        <v/>
      </c>
      <c r="J172" s="95" t="str">
        <f aca="true">IF(C172="","",IF(AND(F172&lt;&gt;"",OR(G172=St_Applied,G172=St_Interviewing)),TODAY()-F172,"—"))</f>
        <v/>
      </c>
      <c r="K172" s="91"/>
      <c r="L172" s="92"/>
      <c r="M172" s="91"/>
      <c r="N172" s="91"/>
      <c r="O172" s="91"/>
      <c r="P172" s="96"/>
      <c r="Q172" s="1" t="n">
        <f aca="false">IF(F172="",0,MONTH(F172))</f>
        <v>0</v>
      </c>
      <c r="R172" s="1" t="n">
        <f aca="false">IF(F172="",0,YEAR(F172))</f>
        <v>0</v>
      </c>
      <c r="S172" s="1" t="str">
        <f aca="false">IF(AND(C172&lt;&gt;"",H172&lt;&gt;"",OR(G172=St_Applied,G172=St_Interviewing)),H172+ROW()/100000,"")</f>
        <v/>
      </c>
    </row>
    <row r="173" customFormat="false" ht="21.75" hidden="false" customHeight="true" outlineLevel="0" collapsed="false">
      <c r="B173" s="89" t="str">
        <f aca="false">IF(C173="","",ROW()-7)</f>
        <v/>
      </c>
      <c r="C173" s="90"/>
      <c r="D173" s="91"/>
      <c r="E173" s="92"/>
      <c r="F173" s="93"/>
      <c r="G173" s="92"/>
      <c r="H173" s="93"/>
      <c r="I173" s="94" t="str">
        <f aca="true">IF(C173="","",IF(OR(H173="",NOT(OR(G173=St_Applied,G173=St_Interviewing))),"—",IF(H173&lt;TODAY(),"Overdue · "&amp;TEXT(H173,"dd mmm"),IF(H173=TODAY(),"Due today",IF(H173=TODAY()+1,"Tomorrow","In "&amp;(H173-TODAY())&amp;" days")))))</f>
        <v/>
      </c>
      <c r="J173" s="95" t="str">
        <f aca="true">IF(C173="","",IF(AND(F173&lt;&gt;"",OR(G173=St_Applied,G173=St_Interviewing)),TODAY()-F173,"—"))</f>
        <v/>
      </c>
      <c r="K173" s="91"/>
      <c r="L173" s="92"/>
      <c r="M173" s="91"/>
      <c r="N173" s="91"/>
      <c r="O173" s="91"/>
      <c r="P173" s="96"/>
      <c r="Q173" s="1" t="n">
        <f aca="false">IF(F173="",0,MONTH(F173))</f>
        <v>0</v>
      </c>
      <c r="R173" s="1" t="n">
        <f aca="false">IF(F173="",0,YEAR(F173))</f>
        <v>0</v>
      </c>
      <c r="S173" s="1" t="str">
        <f aca="false">IF(AND(C173&lt;&gt;"",H173&lt;&gt;"",OR(G173=St_Applied,G173=St_Interviewing)),H173+ROW()/100000,"")</f>
        <v/>
      </c>
    </row>
    <row r="174" customFormat="false" ht="21.75" hidden="false" customHeight="true" outlineLevel="0" collapsed="false">
      <c r="B174" s="89" t="str">
        <f aca="false">IF(C174="","",ROW()-7)</f>
        <v/>
      </c>
      <c r="C174" s="90"/>
      <c r="D174" s="91"/>
      <c r="E174" s="92"/>
      <c r="F174" s="93"/>
      <c r="G174" s="92"/>
      <c r="H174" s="93"/>
      <c r="I174" s="94" t="str">
        <f aca="true">IF(C174="","",IF(OR(H174="",NOT(OR(G174=St_Applied,G174=St_Interviewing))),"—",IF(H174&lt;TODAY(),"Overdue · "&amp;TEXT(H174,"dd mmm"),IF(H174=TODAY(),"Due today",IF(H174=TODAY()+1,"Tomorrow","In "&amp;(H174-TODAY())&amp;" days")))))</f>
        <v/>
      </c>
      <c r="J174" s="95" t="str">
        <f aca="true">IF(C174="","",IF(AND(F174&lt;&gt;"",OR(G174=St_Applied,G174=St_Interviewing)),TODAY()-F174,"—"))</f>
        <v/>
      </c>
      <c r="K174" s="91"/>
      <c r="L174" s="92"/>
      <c r="M174" s="91"/>
      <c r="N174" s="91"/>
      <c r="O174" s="91"/>
      <c r="P174" s="96"/>
      <c r="Q174" s="1" t="n">
        <f aca="false">IF(F174="",0,MONTH(F174))</f>
        <v>0</v>
      </c>
      <c r="R174" s="1" t="n">
        <f aca="false">IF(F174="",0,YEAR(F174))</f>
        <v>0</v>
      </c>
      <c r="S174" s="1" t="str">
        <f aca="false">IF(AND(C174&lt;&gt;"",H174&lt;&gt;"",OR(G174=St_Applied,G174=St_Interviewing)),H174+ROW()/100000,"")</f>
        <v/>
      </c>
    </row>
    <row r="175" customFormat="false" ht="21.75" hidden="false" customHeight="true" outlineLevel="0" collapsed="false">
      <c r="B175" s="89" t="str">
        <f aca="false">IF(C175="","",ROW()-7)</f>
        <v/>
      </c>
      <c r="C175" s="90"/>
      <c r="D175" s="91"/>
      <c r="E175" s="92"/>
      <c r="F175" s="93"/>
      <c r="G175" s="92"/>
      <c r="H175" s="93"/>
      <c r="I175" s="94" t="str">
        <f aca="true">IF(C175="","",IF(OR(H175="",NOT(OR(G175=St_Applied,G175=St_Interviewing))),"—",IF(H175&lt;TODAY(),"Overdue · "&amp;TEXT(H175,"dd mmm"),IF(H175=TODAY(),"Due today",IF(H175=TODAY()+1,"Tomorrow","In "&amp;(H175-TODAY())&amp;" days")))))</f>
        <v/>
      </c>
      <c r="J175" s="95" t="str">
        <f aca="true">IF(C175="","",IF(AND(F175&lt;&gt;"",OR(G175=St_Applied,G175=St_Interviewing)),TODAY()-F175,"—"))</f>
        <v/>
      </c>
      <c r="K175" s="91"/>
      <c r="L175" s="92"/>
      <c r="M175" s="91"/>
      <c r="N175" s="91"/>
      <c r="O175" s="91"/>
      <c r="P175" s="96"/>
      <c r="Q175" s="1" t="n">
        <f aca="false">IF(F175="",0,MONTH(F175))</f>
        <v>0</v>
      </c>
      <c r="R175" s="1" t="n">
        <f aca="false">IF(F175="",0,YEAR(F175))</f>
        <v>0</v>
      </c>
      <c r="S175" s="1" t="str">
        <f aca="false">IF(AND(C175&lt;&gt;"",H175&lt;&gt;"",OR(G175=St_Applied,G175=St_Interviewing)),H175+ROW()/100000,"")</f>
        <v/>
      </c>
    </row>
    <row r="176" customFormat="false" ht="21.75" hidden="false" customHeight="true" outlineLevel="0" collapsed="false">
      <c r="B176" s="89" t="str">
        <f aca="false">IF(C176="","",ROW()-7)</f>
        <v/>
      </c>
      <c r="C176" s="90"/>
      <c r="D176" s="91"/>
      <c r="E176" s="92"/>
      <c r="F176" s="93"/>
      <c r="G176" s="92"/>
      <c r="H176" s="93"/>
      <c r="I176" s="94" t="str">
        <f aca="true">IF(C176="","",IF(OR(H176="",NOT(OR(G176=St_Applied,G176=St_Interviewing))),"—",IF(H176&lt;TODAY(),"Overdue · "&amp;TEXT(H176,"dd mmm"),IF(H176=TODAY(),"Due today",IF(H176=TODAY()+1,"Tomorrow","In "&amp;(H176-TODAY())&amp;" days")))))</f>
        <v/>
      </c>
      <c r="J176" s="95" t="str">
        <f aca="true">IF(C176="","",IF(AND(F176&lt;&gt;"",OR(G176=St_Applied,G176=St_Interviewing)),TODAY()-F176,"—"))</f>
        <v/>
      </c>
      <c r="K176" s="91"/>
      <c r="L176" s="92"/>
      <c r="M176" s="91"/>
      <c r="N176" s="91"/>
      <c r="O176" s="91"/>
      <c r="P176" s="96"/>
      <c r="Q176" s="1" t="n">
        <f aca="false">IF(F176="",0,MONTH(F176))</f>
        <v>0</v>
      </c>
      <c r="R176" s="1" t="n">
        <f aca="false">IF(F176="",0,YEAR(F176))</f>
        <v>0</v>
      </c>
      <c r="S176" s="1" t="str">
        <f aca="false">IF(AND(C176&lt;&gt;"",H176&lt;&gt;"",OR(G176=St_Applied,G176=St_Interviewing)),H176+ROW()/100000,"")</f>
        <v/>
      </c>
    </row>
    <row r="177" customFormat="false" ht="21.75" hidden="false" customHeight="true" outlineLevel="0" collapsed="false">
      <c r="B177" s="89" t="str">
        <f aca="false">IF(C177="","",ROW()-7)</f>
        <v/>
      </c>
      <c r="C177" s="90"/>
      <c r="D177" s="91"/>
      <c r="E177" s="92"/>
      <c r="F177" s="93"/>
      <c r="G177" s="92"/>
      <c r="H177" s="93"/>
      <c r="I177" s="94" t="str">
        <f aca="true">IF(C177="","",IF(OR(H177="",NOT(OR(G177=St_Applied,G177=St_Interviewing))),"—",IF(H177&lt;TODAY(),"Overdue · "&amp;TEXT(H177,"dd mmm"),IF(H177=TODAY(),"Due today",IF(H177=TODAY()+1,"Tomorrow","In "&amp;(H177-TODAY())&amp;" days")))))</f>
        <v/>
      </c>
      <c r="J177" s="95" t="str">
        <f aca="true">IF(C177="","",IF(AND(F177&lt;&gt;"",OR(G177=St_Applied,G177=St_Interviewing)),TODAY()-F177,"—"))</f>
        <v/>
      </c>
      <c r="K177" s="91"/>
      <c r="L177" s="92"/>
      <c r="M177" s="91"/>
      <c r="N177" s="91"/>
      <c r="O177" s="91"/>
      <c r="P177" s="96"/>
      <c r="Q177" s="1" t="n">
        <f aca="false">IF(F177="",0,MONTH(F177))</f>
        <v>0</v>
      </c>
      <c r="R177" s="1" t="n">
        <f aca="false">IF(F177="",0,YEAR(F177))</f>
        <v>0</v>
      </c>
      <c r="S177" s="1" t="str">
        <f aca="false">IF(AND(C177&lt;&gt;"",H177&lt;&gt;"",OR(G177=St_Applied,G177=St_Interviewing)),H177+ROW()/100000,"")</f>
        <v/>
      </c>
    </row>
    <row r="178" customFormat="false" ht="21.75" hidden="false" customHeight="true" outlineLevel="0" collapsed="false">
      <c r="B178" s="89" t="str">
        <f aca="false">IF(C178="","",ROW()-7)</f>
        <v/>
      </c>
      <c r="C178" s="90"/>
      <c r="D178" s="91"/>
      <c r="E178" s="92"/>
      <c r="F178" s="93"/>
      <c r="G178" s="92"/>
      <c r="H178" s="93"/>
      <c r="I178" s="94" t="str">
        <f aca="true">IF(C178="","",IF(OR(H178="",NOT(OR(G178=St_Applied,G178=St_Interviewing))),"—",IF(H178&lt;TODAY(),"Overdue · "&amp;TEXT(H178,"dd mmm"),IF(H178=TODAY(),"Due today",IF(H178=TODAY()+1,"Tomorrow","In "&amp;(H178-TODAY())&amp;" days")))))</f>
        <v/>
      </c>
      <c r="J178" s="95" t="str">
        <f aca="true">IF(C178="","",IF(AND(F178&lt;&gt;"",OR(G178=St_Applied,G178=St_Interviewing)),TODAY()-F178,"—"))</f>
        <v/>
      </c>
      <c r="K178" s="91"/>
      <c r="L178" s="92"/>
      <c r="M178" s="91"/>
      <c r="N178" s="91"/>
      <c r="O178" s="91"/>
      <c r="P178" s="96"/>
      <c r="Q178" s="1" t="n">
        <f aca="false">IF(F178="",0,MONTH(F178))</f>
        <v>0</v>
      </c>
      <c r="R178" s="1" t="n">
        <f aca="false">IF(F178="",0,YEAR(F178))</f>
        <v>0</v>
      </c>
      <c r="S178" s="1" t="str">
        <f aca="false">IF(AND(C178&lt;&gt;"",H178&lt;&gt;"",OR(G178=St_Applied,G178=St_Interviewing)),H178+ROW()/100000,"")</f>
        <v/>
      </c>
    </row>
    <row r="179" customFormat="false" ht="21.75" hidden="false" customHeight="true" outlineLevel="0" collapsed="false">
      <c r="B179" s="89" t="str">
        <f aca="false">IF(C179="","",ROW()-7)</f>
        <v/>
      </c>
      <c r="C179" s="90"/>
      <c r="D179" s="91"/>
      <c r="E179" s="92"/>
      <c r="F179" s="93"/>
      <c r="G179" s="92"/>
      <c r="H179" s="93"/>
      <c r="I179" s="94" t="str">
        <f aca="true">IF(C179="","",IF(OR(H179="",NOT(OR(G179=St_Applied,G179=St_Interviewing))),"—",IF(H179&lt;TODAY(),"Overdue · "&amp;TEXT(H179,"dd mmm"),IF(H179=TODAY(),"Due today",IF(H179=TODAY()+1,"Tomorrow","In "&amp;(H179-TODAY())&amp;" days")))))</f>
        <v/>
      </c>
      <c r="J179" s="95" t="str">
        <f aca="true">IF(C179="","",IF(AND(F179&lt;&gt;"",OR(G179=St_Applied,G179=St_Interviewing)),TODAY()-F179,"—"))</f>
        <v/>
      </c>
      <c r="K179" s="91"/>
      <c r="L179" s="92"/>
      <c r="M179" s="91"/>
      <c r="N179" s="91"/>
      <c r="O179" s="91"/>
      <c r="P179" s="96"/>
      <c r="Q179" s="1" t="n">
        <f aca="false">IF(F179="",0,MONTH(F179))</f>
        <v>0</v>
      </c>
      <c r="R179" s="1" t="n">
        <f aca="false">IF(F179="",0,YEAR(F179))</f>
        <v>0</v>
      </c>
      <c r="S179" s="1" t="str">
        <f aca="false">IF(AND(C179&lt;&gt;"",H179&lt;&gt;"",OR(G179=St_Applied,G179=St_Interviewing)),H179+ROW()/100000,"")</f>
        <v/>
      </c>
    </row>
    <row r="180" customFormat="false" ht="21.75" hidden="false" customHeight="true" outlineLevel="0" collapsed="false">
      <c r="B180" s="89" t="str">
        <f aca="false">IF(C180="","",ROW()-7)</f>
        <v/>
      </c>
      <c r="C180" s="90"/>
      <c r="D180" s="91"/>
      <c r="E180" s="92"/>
      <c r="F180" s="93"/>
      <c r="G180" s="92"/>
      <c r="H180" s="93"/>
      <c r="I180" s="94" t="str">
        <f aca="true">IF(C180="","",IF(OR(H180="",NOT(OR(G180=St_Applied,G180=St_Interviewing))),"—",IF(H180&lt;TODAY(),"Overdue · "&amp;TEXT(H180,"dd mmm"),IF(H180=TODAY(),"Due today",IF(H180=TODAY()+1,"Tomorrow","In "&amp;(H180-TODAY())&amp;" days")))))</f>
        <v/>
      </c>
      <c r="J180" s="95" t="str">
        <f aca="true">IF(C180="","",IF(AND(F180&lt;&gt;"",OR(G180=St_Applied,G180=St_Interviewing)),TODAY()-F180,"—"))</f>
        <v/>
      </c>
      <c r="K180" s="91"/>
      <c r="L180" s="92"/>
      <c r="M180" s="91"/>
      <c r="N180" s="91"/>
      <c r="O180" s="91"/>
      <c r="P180" s="96"/>
      <c r="Q180" s="1" t="n">
        <f aca="false">IF(F180="",0,MONTH(F180))</f>
        <v>0</v>
      </c>
      <c r="R180" s="1" t="n">
        <f aca="false">IF(F180="",0,YEAR(F180))</f>
        <v>0</v>
      </c>
      <c r="S180" s="1" t="str">
        <f aca="false">IF(AND(C180&lt;&gt;"",H180&lt;&gt;"",OR(G180=St_Applied,G180=St_Interviewing)),H180+ROW()/100000,"")</f>
        <v/>
      </c>
    </row>
    <row r="181" customFormat="false" ht="21.75" hidden="false" customHeight="true" outlineLevel="0" collapsed="false">
      <c r="B181" s="89" t="str">
        <f aca="false">IF(C181="","",ROW()-7)</f>
        <v/>
      </c>
      <c r="C181" s="90"/>
      <c r="D181" s="91"/>
      <c r="E181" s="92"/>
      <c r="F181" s="93"/>
      <c r="G181" s="92"/>
      <c r="H181" s="93"/>
      <c r="I181" s="94" t="str">
        <f aca="true">IF(C181="","",IF(OR(H181="",NOT(OR(G181=St_Applied,G181=St_Interviewing))),"—",IF(H181&lt;TODAY(),"Overdue · "&amp;TEXT(H181,"dd mmm"),IF(H181=TODAY(),"Due today",IF(H181=TODAY()+1,"Tomorrow","In "&amp;(H181-TODAY())&amp;" days")))))</f>
        <v/>
      </c>
      <c r="J181" s="95" t="str">
        <f aca="true">IF(C181="","",IF(AND(F181&lt;&gt;"",OR(G181=St_Applied,G181=St_Interviewing)),TODAY()-F181,"—"))</f>
        <v/>
      </c>
      <c r="K181" s="91"/>
      <c r="L181" s="92"/>
      <c r="M181" s="91"/>
      <c r="N181" s="91"/>
      <c r="O181" s="91"/>
      <c r="P181" s="96"/>
      <c r="Q181" s="1" t="n">
        <f aca="false">IF(F181="",0,MONTH(F181))</f>
        <v>0</v>
      </c>
      <c r="R181" s="1" t="n">
        <f aca="false">IF(F181="",0,YEAR(F181))</f>
        <v>0</v>
      </c>
      <c r="S181" s="1" t="str">
        <f aca="false">IF(AND(C181&lt;&gt;"",H181&lt;&gt;"",OR(G181=St_Applied,G181=St_Interviewing)),H181+ROW()/100000,"")</f>
        <v/>
      </c>
    </row>
    <row r="182" customFormat="false" ht="21.75" hidden="false" customHeight="true" outlineLevel="0" collapsed="false">
      <c r="B182" s="89" t="str">
        <f aca="false">IF(C182="","",ROW()-7)</f>
        <v/>
      </c>
      <c r="C182" s="90"/>
      <c r="D182" s="91"/>
      <c r="E182" s="92"/>
      <c r="F182" s="93"/>
      <c r="G182" s="92"/>
      <c r="H182" s="93"/>
      <c r="I182" s="94" t="str">
        <f aca="true">IF(C182="","",IF(OR(H182="",NOT(OR(G182=St_Applied,G182=St_Interviewing))),"—",IF(H182&lt;TODAY(),"Overdue · "&amp;TEXT(H182,"dd mmm"),IF(H182=TODAY(),"Due today",IF(H182=TODAY()+1,"Tomorrow","In "&amp;(H182-TODAY())&amp;" days")))))</f>
        <v/>
      </c>
      <c r="J182" s="95" t="str">
        <f aca="true">IF(C182="","",IF(AND(F182&lt;&gt;"",OR(G182=St_Applied,G182=St_Interviewing)),TODAY()-F182,"—"))</f>
        <v/>
      </c>
      <c r="K182" s="91"/>
      <c r="L182" s="92"/>
      <c r="M182" s="91"/>
      <c r="N182" s="91"/>
      <c r="O182" s="91"/>
      <c r="P182" s="96"/>
      <c r="Q182" s="1" t="n">
        <f aca="false">IF(F182="",0,MONTH(F182))</f>
        <v>0</v>
      </c>
      <c r="R182" s="1" t="n">
        <f aca="false">IF(F182="",0,YEAR(F182))</f>
        <v>0</v>
      </c>
      <c r="S182" s="1" t="str">
        <f aca="false">IF(AND(C182&lt;&gt;"",H182&lt;&gt;"",OR(G182=St_Applied,G182=St_Interviewing)),H182+ROW()/100000,"")</f>
        <v/>
      </c>
    </row>
    <row r="183" customFormat="false" ht="21.75" hidden="false" customHeight="true" outlineLevel="0" collapsed="false">
      <c r="B183" s="89" t="str">
        <f aca="false">IF(C183="","",ROW()-7)</f>
        <v/>
      </c>
      <c r="C183" s="90"/>
      <c r="D183" s="91"/>
      <c r="E183" s="92"/>
      <c r="F183" s="93"/>
      <c r="G183" s="92"/>
      <c r="H183" s="93"/>
      <c r="I183" s="94" t="str">
        <f aca="true">IF(C183="","",IF(OR(H183="",NOT(OR(G183=St_Applied,G183=St_Interviewing))),"—",IF(H183&lt;TODAY(),"Overdue · "&amp;TEXT(H183,"dd mmm"),IF(H183=TODAY(),"Due today",IF(H183=TODAY()+1,"Tomorrow","In "&amp;(H183-TODAY())&amp;" days")))))</f>
        <v/>
      </c>
      <c r="J183" s="95" t="str">
        <f aca="true">IF(C183="","",IF(AND(F183&lt;&gt;"",OR(G183=St_Applied,G183=St_Interviewing)),TODAY()-F183,"—"))</f>
        <v/>
      </c>
      <c r="K183" s="91"/>
      <c r="L183" s="92"/>
      <c r="M183" s="91"/>
      <c r="N183" s="91"/>
      <c r="O183" s="91"/>
      <c r="P183" s="96"/>
      <c r="Q183" s="1" t="n">
        <f aca="false">IF(F183="",0,MONTH(F183))</f>
        <v>0</v>
      </c>
      <c r="R183" s="1" t="n">
        <f aca="false">IF(F183="",0,YEAR(F183))</f>
        <v>0</v>
      </c>
      <c r="S183" s="1" t="str">
        <f aca="false">IF(AND(C183&lt;&gt;"",H183&lt;&gt;"",OR(G183=St_Applied,G183=St_Interviewing)),H183+ROW()/100000,"")</f>
        <v/>
      </c>
    </row>
    <row r="184" customFormat="false" ht="21.75" hidden="false" customHeight="true" outlineLevel="0" collapsed="false">
      <c r="B184" s="89" t="str">
        <f aca="false">IF(C184="","",ROW()-7)</f>
        <v/>
      </c>
      <c r="C184" s="90"/>
      <c r="D184" s="91"/>
      <c r="E184" s="92"/>
      <c r="F184" s="93"/>
      <c r="G184" s="92"/>
      <c r="H184" s="93"/>
      <c r="I184" s="94" t="str">
        <f aca="true">IF(C184="","",IF(OR(H184="",NOT(OR(G184=St_Applied,G184=St_Interviewing))),"—",IF(H184&lt;TODAY(),"Overdue · "&amp;TEXT(H184,"dd mmm"),IF(H184=TODAY(),"Due today",IF(H184=TODAY()+1,"Tomorrow","In "&amp;(H184-TODAY())&amp;" days")))))</f>
        <v/>
      </c>
      <c r="J184" s="95" t="str">
        <f aca="true">IF(C184="","",IF(AND(F184&lt;&gt;"",OR(G184=St_Applied,G184=St_Interviewing)),TODAY()-F184,"—"))</f>
        <v/>
      </c>
      <c r="K184" s="91"/>
      <c r="L184" s="92"/>
      <c r="M184" s="91"/>
      <c r="N184" s="91"/>
      <c r="O184" s="91"/>
      <c r="P184" s="96"/>
      <c r="Q184" s="1" t="n">
        <f aca="false">IF(F184="",0,MONTH(F184))</f>
        <v>0</v>
      </c>
      <c r="R184" s="1" t="n">
        <f aca="false">IF(F184="",0,YEAR(F184))</f>
        <v>0</v>
      </c>
      <c r="S184" s="1" t="str">
        <f aca="false">IF(AND(C184&lt;&gt;"",H184&lt;&gt;"",OR(G184=St_Applied,G184=St_Interviewing)),H184+ROW()/100000,"")</f>
        <v/>
      </c>
    </row>
    <row r="185" customFormat="false" ht="21.75" hidden="false" customHeight="true" outlineLevel="0" collapsed="false">
      <c r="B185" s="89" t="str">
        <f aca="false">IF(C185="","",ROW()-7)</f>
        <v/>
      </c>
      <c r="C185" s="90"/>
      <c r="D185" s="91"/>
      <c r="E185" s="92"/>
      <c r="F185" s="93"/>
      <c r="G185" s="92"/>
      <c r="H185" s="93"/>
      <c r="I185" s="94" t="str">
        <f aca="true">IF(C185="","",IF(OR(H185="",NOT(OR(G185=St_Applied,G185=St_Interviewing))),"—",IF(H185&lt;TODAY(),"Overdue · "&amp;TEXT(H185,"dd mmm"),IF(H185=TODAY(),"Due today",IF(H185=TODAY()+1,"Tomorrow","In "&amp;(H185-TODAY())&amp;" days")))))</f>
        <v/>
      </c>
      <c r="J185" s="95" t="str">
        <f aca="true">IF(C185="","",IF(AND(F185&lt;&gt;"",OR(G185=St_Applied,G185=St_Interviewing)),TODAY()-F185,"—"))</f>
        <v/>
      </c>
      <c r="K185" s="91"/>
      <c r="L185" s="92"/>
      <c r="M185" s="91"/>
      <c r="N185" s="91"/>
      <c r="O185" s="91"/>
      <c r="P185" s="96"/>
      <c r="Q185" s="1" t="n">
        <f aca="false">IF(F185="",0,MONTH(F185))</f>
        <v>0</v>
      </c>
      <c r="R185" s="1" t="n">
        <f aca="false">IF(F185="",0,YEAR(F185))</f>
        <v>0</v>
      </c>
      <c r="S185" s="1" t="str">
        <f aca="false">IF(AND(C185&lt;&gt;"",H185&lt;&gt;"",OR(G185=St_Applied,G185=St_Interviewing)),H185+ROW()/100000,"")</f>
        <v/>
      </c>
    </row>
    <row r="186" customFormat="false" ht="21.75" hidden="false" customHeight="true" outlineLevel="0" collapsed="false">
      <c r="B186" s="89" t="str">
        <f aca="false">IF(C186="","",ROW()-7)</f>
        <v/>
      </c>
      <c r="C186" s="90"/>
      <c r="D186" s="91"/>
      <c r="E186" s="92"/>
      <c r="F186" s="93"/>
      <c r="G186" s="92"/>
      <c r="H186" s="93"/>
      <c r="I186" s="94" t="str">
        <f aca="true">IF(C186="","",IF(OR(H186="",NOT(OR(G186=St_Applied,G186=St_Interviewing))),"—",IF(H186&lt;TODAY(),"Overdue · "&amp;TEXT(H186,"dd mmm"),IF(H186=TODAY(),"Due today",IF(H186=TODAY()+1,"Tomorrow","In "&amp;(H186-TODAY())&amp;" days")))))</f>
        <v/>
      </c>
      <c r="J186" s="95" t="str">
        <f aca="true">IF(C186="","",IF(AND(F186&lt;&gt;"",OR(G186=St_Applied,G186=St_Interviewing)),TODAY()-F186,"—"))</f>
        <v/>
      </c>
      <c r="K186" s="91"/>
      <c r="L186" s="92"/>
      <c r="M186" s="91"/>
      <c r="N186" s="91"/>
      <c r="O186" s="91"/>
      <c r="P186" s="96"/>
      <c r="Q186" s="1" t="n">
        <f aca="false">IF(F186="",0,MONTH(F186))</f>
        <v>0</v>
      </c>
      <c r="R186" s="1" t="n">
        <f aca="false">IF(F186="",0,YEAR(F186))</f>
        <v>0</v>
      </c>
      <c r="S186" s="1" t="str">
        <f aca="false">IF(AND(C186&lt;&gt;"",H186&lt;&gt;"",OR(G186=St_Applied,G186=St_Interviewing)),H186+ROW()/100000,"")</f>
        <v/>
      </c>
    </row>
    <row r="187" customFormat="false" ht="21.75" hidden="false" customHeight="true" outlineLevel="0" collapsed="false">
      <c r="B187" s="89" t="str">
        <f aca="false">IF(C187="","",ROW()-7)</f>
        <v/>
      </c>
      <c r="C187" s="90"/>
      <c r="D187" s="91"/>
      <c r="E187" s="92"/>
      <c r="F187" s="93"/>
      <c r="G187" s="92"/>
      <c r="H187" s="93"/>
      <c r="I187" s="94" t="str">
        <f aca="true">IF(C187="","",IF(OR(H187="",NOT(OR(G187=St_Applied,G187=St_Interviewing))),"—",IF(H187&lt;TODAY(),"Overdue · "&amp;TEXT(H187,"dd mmm"),IF(H187=TODAY(),"Due today",IF(H187=TODAY()+1,"Tomorrow","In "&amp;(H187-TODAY())&amp;" days")))))</f>
        <v/>
      </c>
      <c r="J187" s="95" t="str">
        <f aca="true">IF(C187="","",IF(AND(F187&lt;&gt;"",OR(G187=St_Applied,G187=St_Interviewing)),TODAY()-F187,"—"))</f>
        <v/>
      </c>
      <c r="K187" s="91"/>
      <c r="L187" s="92"/>
      <c r="M187" s="91"/>
      <c r="N187" s="91"/>
      <c r="O187" s="91"/>
      <c r="P187" s="96"/>
      <c r="Q187" s="1" t="n">
        <f aca="false">IF(F187="",0,MONTH(F187))</f>
        <v>0</v>
      </c>
      <c r="R187" s="1" t="n">
        <f aca="false">IF(F187="",0,YEAR(F187))</f>
        <v>0</v>
      </c>
      <c r="S187" s="1" t="str">
        <f aca="false">IF(AND(C187&lt;&gt;"",H187&lt;&gt;"",OR(G187=St_Applied,G187=St_Interviewing)),H187+ROW()/100000,"")</f>
        <v/>
      </c>
    </row>
    <row r="188" customFormat="false" ht="21.75" hidden="false" customHeight="true" outlineLevel="0" collapsed="false">
      <c r="B188" s="89" t="str">
        <f aca="false">IF(C188="","",ROW()-7)</f>
        <v/>
      </c>
      <c r="C188" s="90"/>
      <c r="D188" s="91"/>
      <c r="E188" s="92"/>
      <c r="F188" s="93"/>
      <c r="G188" s="92"/>
      <c r="H188" s="93"/>
      <c r="I188" s="94" t="str">
        <f aca="true">IF(C188="","",IF(OR(H188="",NOT(OR(G188=St_Applied,G188=St_Interviewing))),"—",IF(H188&lt;TODAY(),"Overdue · "&amp;TEXT(H188,"dd mmm"),IF(H188=TODAY(),"Due today",IF(H188=TODAY()+1,"Tomorrow","In "&amp;(H188-TODAY())&amp;" days")))))</f>
        <v/>
      </c>
      <c r="J188" s="95" t="str">
        <f aca="true">IF(C188="","",IF(AND(F188&lt;&gt;"",OR(G188=St_Applied,G188=St_Interviewing)),TODAY()-F188,"—"))</f>
        <v/>
      </c>
      <c r="K188" s="91"/>
      <c r="L188" s="92"/>
      <c r="M188" s="91"/>
      <c r="N188" s="91"/>
      <c r="O188" s="91"/>
      <c r="P188" s="96"/>
      <c r="Q188" s="1" t="n">
        <f aca="false">IF(F188="",0,MONTH(F188))</f>
        <v>0</v>
      </c>
      <c r="R188" s="1" t="n">
        <f aca="false">IF(F188="",0,YEAR(F188))</f>
        <v>0</v>
      </c>
      <c r="S188" s="1" t="str">
        <f aca="false">IF(AND(C188&lt;&gt;"",H188&lt;&gt;"",OR(G188=St_Applied,G188=St_Interviewing)),H188+ROW()/100000,"")</f>
        <v/>
      </c>
    </row>
    <row r="189" customFormat="false" ht="21.75" hidden="false" customHeight="true" outlineLevel="0" collapsed="false">
      <c r="B189" s="89" t="str">
        <f aca="false">IF(C189="","",ROW()-7)</f>
        <v/>
      </c>
      <c r="C189" s="90"/>
      <c r="D189" s="91"/>
      <c r="E189" s="92"/>
      <c r="F189" s="93"/>
      <c r="G189" s="92"/>
      <c r="H189" s="93"/>
      <c r="I189" s="94" t="str">
        <f aca="true">IF(C189="","",IF(OR(H189="",NOT(OR(G189=St_Applied,G189=St_Interviewing))),"—",IF(H189&lt;TODAY(),"Overdue · "&amp;TEXT(H189,"dd mmm"),IF(H189=TODAY(),"Due today",IF(H189=TODAY()+1,"Tomorrow","In "&amp;(H189-TODAY())&amp;" days")))))</f>
        <v/>
      </c>
      <c r="J189" s="95" t="str">
        <f aca="true">IF(C189="","",IF(AND(F189&lt;&gt;"",OR(G189=St_Applied,G189=St_Interviewing)),TODAY()-F189,"—"))</f>
        <v/>
      </c>
      <c r="K189" s="91"/>
      <c r="L189" s="92"/>
      <c r="M189" s="91"/>
      <c r="N189" s="91"/>
      <c r="O189" s="91"/>
      <c r="P189" s="96"/>
      <c r="Q189" s="1" t="n">
        <f aca="false">IF(F189="",0,MONTH(F189))</f>
        <v>0</v>
      </c>
      <c r="R189" s="1" t="n">
        <f aca="false">IF(F189="",0,YEAR(F189))</f>
        <v>0</v>
      </c>
      <c r="S189" s="1" t="str">
        <f aca="false">IF(AND(C189&lt;&gt;"",H189&lt;&gt;"",OR(G189=St_Applied,G189=St_Interviewing)),H189+ROW()/100000,"")</f>
        <v/>
      </c>
    </row>
    <row r="190" customFormat="false" ht="21.75" hidden="false" customHeight="true" outlineLevel="0" collapsed="false">
      <c r="B190" s="89" t="str">
        <f aca="false">IF(C190="","",ROW()-7)</f>
        <v/>
      </c>
      <c r="C190" s="90"/>
      <c r="D190" s="91"/>
      <c r="E190" s="92"/>
      <c r="F190" s="93"/>
      <c r="G190" s="92"/>
      <c r="H190" s="93"/>
      <c r="I190" s="94" t="str">
        <f aca="true">IF(C190="","",IF(OR(H190="",NOT(OR(G190=St_Applied,G190=St_Interviewing))),"—",IF(H190&lt;TODAY(),"Overdue · "&amp;TEXT(H190,"dd mmm"),IF(H190=TODAY(),"Due today",IF(H190=TODAY()+1,"Tomorrow","In "&amp;(H190-TODAY())&amp;" days")))))</f>
        <v/>
      </c>
      <c r="J190" s="95" t="str">
        <f aca="true">IF(C190="","",IF(AND(F190&lt;&gt;"",OR(G190=St_Applied,G190=St_Interviewing)),TODAY()-F190,"—"))</f>
        <v/>
      </c>
      <c r="K190" s="91"/>
      <c r="L190" s="92"/>
      <c r="M190" s="91"/>
      <c r="N190" s="91"/>
      <c r="O190" s="91"/>
      <c r="P190" s="96"/>
      <c r="Q190" s="1" t="n">
        <f aca="false">IF(F190="",0,MONTH(F190))</f>
        <v>0</v>
      </c>
      <c r="R190" s="1" t="n">
        <f aca="false">IF(F190="",0,YEAR(F190))</f>
        <v>0</v>
      </c>
      <c r="S190" s="1" t="str">
        <f aca="false">IF(AND(C190&lt;&gt;"",H190&lt;&gt;"",OR(G190=St_Applied,G190=St_Interviewing)),H190+ROW()/100000,"")</f>
        <v/>
      </c>
    </row>
    <row r="191" customFormat="false" ht="21.75" hidden="false" customHeight="true" outlineLevel="0" collapsed="false">
      <c r="B191" s="89" t="str">
        <f aca="false">IF(C191="","",ROW()-7)</f>
        <v/>
      </c>
      <c r="C191" s="90"/>
      <c r="D191" s="91"/>
      <c r="E191" s="92"/>
      <c r="F191" s="93"/>
      <c r="G191" s="92"/>
      <c r="H191" s="93"/>
      <c r="I191" s="94" t="str">
        <f aca="true">IF(C191="","",IF(OR(H191="",NOT(OR(G191=St_Applied,G191=St_Interviewing))),"—",IF(H191&lt;TODAY(),"Overdue · "&amp;TEXT(H191,"dd mmm"),IF(H191=TODAY(),"Due today",IF(H191=TODAY()+1,"Tomorrow","In "&amp;(H191-TODAY())&amp;" days")))))</f>
        <v/>
      </c>
      <c r="J191" s="95" t="str">
        <f aca="true">IF(C191="","",IF(AND(F191&lt;&gt;"",OR(G191=St_Applied,G191=St_Interviewing)),TODAY()-F191,"—"))</f>
        <v/>
      </c>
      <c r="K191" s="91"/>
      <c r="L191" s="92"/>
      <c r="M191" s="91"/>
      <c r="N191" s="91"/>
      <c r="O191" s="91"/>
      <c r="P191" s="96"/>
      <c r="Q191" s="1" t="n">
        <f aca="false">IF(F191="",0,MONTH(F191))</f>
        <v>0</v>
      </c>
      <c r="R191" s="1" t="n">
        <f aca="false">IF(F191="",0,YEAR(F191))</f>
        <v>0</v>
      </c>
      <c r="S191" s="1" t="str">
        <f aca="false">IF(AND(C191&lt;&gt;"",H191&lt;&gt;"",OR(G191=St_Applied,G191=St_Interviewing)),H191+ROW()/100000,"")</f>
        <v/>
      </c>
    </row>
    <row r="192" customFormat="false" ht="21.75" hidden="false" customHeight="true" outlineLevel="0" collapsed="false">
      <c r="B192" s="89" t="str">
        <f aca="false">IF(C192="","",ROW()-7)</f>
        <v/>
      </c>
      <c r="C192" s="90"/>
      <c r="D192" s="91"/>
      <c r="E192" s="92"/>
      <c r="F192" s="93"/>
      <c r="G192" s="92"/>
      <c r="H192" s="93"/>
      <c r="I192" s="94" t="str">
        <f aca="true">IF(C192="","",IF(OR(H192="",NOT(OR(G192=St_Applied,G192=St_Interviewing))),"—",IF(H192&lt;TODAY(),"Overdue · "&amp;TEXT(H192,"dd mmm"),IF(H192=TODAY(),"Due today",IF(H192=TODAY()+1,"Tomorrow","In "&amp;(H192-TODAY())&amp;" days")))))</f>
        <v/>
      </c>
      <c r="J192" s="95" t="str">
        <f aca="true">IF(C192="","",IF(AND(F192&lt;&gt;"",OR(G192=St_Applied,G192=St_Interviewing)),TODAY()-F192,"—"))</f>
        <v/>
      </c>
      <c r="K192" s="91"/>
      <c r="L192" s="92"/>
      <c r="M192" s="91"/>
      <c r="N192" s="91"/>
      <c r="O192" s="91"/>
      <c r="P192" s="96"/>
      <c r="Q192" s="1" t="n">
        <f aca="false">IF(F192="",0,MONTH(F192))</f>
        <v>0</v>
      </c>
      <c r="R192" s="1" t="n">
        <f aca="false">IF(F192="",0,YEAR(F192))</f>
        <v>0</v>
      </c>
      <c r="S192" s="1" t="str">
        <f aca="false">IF(AND(C192&lt;&gt;"",H192&lt;&gt;"",OR(G192=St_Applied,G192=St_Interviewing)),H192+ROW()/100000,"")</f>
        <v/>
      </c>
    </row>
    <row r="193" customFormat="false" ht="21.75" hidden="false" customHeight="true" outlineLevel="0" collapsed="false">
      <c r="B193" s="89" t="str">
        <f aca="false">IF(C193="","",ROW()-7)</f>
        <v/>
      </c>
      <c r="C193" s="90"/>
      <c r="D193" s="91"/>
      <c r="E193" s="92"/>
      <c r="F193" s="93"/>
      <c r="G193" s="92"/>
      <c r="H193" s="93"/>
      <c r="I193" s="94" t="str">
        <f aca="true">IF(C193="","",IF(OR(H193="",NOT(OR(G193=St_Applied,G193=St_Interviewing))),"—",IF(H193&lt;TODAY(),"Overdue · "&amp;TEXT(H193,"dd mmm"),IF(H193=TODAY(),"Due today",IF(H193=TODAY()+1,"Tomorrow","In "&amp;(H193-TODAY())&amp;" days")))))</f>
        <v/>
      </c>
      <c r="J193" s="95" t="str">
        <f aca="true">IF(C193="","",IF(AND(F193&lt;&gt;"",OR(G193=St_Applied,G193=St_Interviewing)),TODAY()-F193,"—"))</f>
        <v/>
      </c>
      <c r="K193" s="91"/>
      <c r="L193" s="92"/>
      <c r="M193" s="91"/>
      <c r="N193" s="91"/>
      <c r="O193" s="91"/>
      <c r="P193" s="96"/>
      <c r="Q193" s="1" t="n">
        <f aca="false">IF(F193="",0,MONTH(F193))</f>
        <v>0</v>
      </c>
      <c r="R193" s="1" t="n">
        <f aca="false">IF(F193="",0,YEAR(F193))</f>
        <v>0</v>
      </c>
      <c r="S193" s="1" t="str">
        <f aca="false">IF(AND(C193&lt;&gt;"",H193&lt;&gt;"",OR(G193=St_Applied,G193=St_Interviewing)),H193+ROW()/100000,"")</f>
        <v/>
      </c>
    </row>
    <row r="194" customFormat="false" ht="21.75" hidden="false" customHeight="true" outlineLevel="0" collapsed="false">
      <c r="B194" s="89" t="str">
        <f aca="false">IF(C194="","",ROW()-7)</f>
        <v/>
      </c>
      <c r="C194" s="90"/>
      <c r="D194" s="91"/>
      <c r="E194" s="92"/>
      <c r="F194" s="93"/>
      <c r="G194" s="92"/>
      <c r="H194" s="93"/>
      <c r="I194" s="94" t="str">
        <f aca="true">IF(C194="","",IF(OR(H194="",NOT(OR(G194=St_Applied,G194=St_Interviewing))),"—",IF(H194&lt;TODAY(),"Overdue · "&amp;TEXT(H194,"dd mmm"),IF(H194=TODAY(),"Due today",IF(H194=TODAY()+1,"Tomorrow","In "&amp;(H194-TODAY())&amp;" days")))))</f>
        <v/>
      </c>
      <c r="J194" s="95" t="str">
        <f aca="true">IF(C194="","",IF(AND(F194&lt;&gt;"",OR(G194=St_Applied,G194=St_Interviewing)),TODAY()-F194,"—"))</f>
        <v/>
      </c>
      <c r="K194" s="91"/>
      <c r="L194" s="92"/>
      <c r="M194" s="91"/>
      <c r="N194" s="91"/>
      <c r="O194" s="91"/>
      <c r="P194" s="96"/>
      <c r="Q194" s="1" t="n">
        <f aca="false">IF(F194="",0,MONTH(F194))</f>
        <v>0</v>
      </c>
      <c r="R194" s="1" t="n">
        <f aca="false">IF(F194="",0,YEAR(F194))</f>
        <v>0</v>
      </c>
      <c r="S194" s="1" t="str">
        <f aca="false">IF(AND(C194&lt;&gt;"",H194&lt;&gt;"",OR(G194=St_Applied,G194=St_Interviewing)),H194+ROW()/100000,"")</f>
        <v/>
      </c>
    </row>
    <row r="195" customFormat="false" ht="21.75" hidden="false" customHeight="true" outlineLevel="0" collapsed="false">
      <c r="B195" s="89" t="str">
        <f aca="false">IF(C195="","",ROW()-7)</f>
        <v/>
      </c>
      <c r="C195" s="90"/>
      <c r="D195" s="91"/>
      <c r="E195" s="92"/>
      <c r="F195" s="93"/>
      <c r="G195" s="92"/>
      <c r="H195" s="93"/>
      <c r="I195" s="94" t="str">
        <f aca="true">IF(C195="","",IF(OR(H195="",NOT(OR(G195=St_Applied,G195=St_Interviewing))),"—",IF(H195&lt;TODAY(),"Overdue · "&amp;TEXT(H195,"dd mmm"),IF(H195=TODAY(),"Due today",IF(H195=TODAY()+1,"Tomorrow","In "&amp;(H195-TODAY())&amp;" days")))))</f>
        <v/>
      </c>
      <c r="J195" s="95" t="str">
        <f aca="true">IF(C195="","",IF(AND(F195&lt;&gt;"",OR(G195=St_Applied,G195=St_Interviewing)),TODAY()-F195,"—"))</f>
        <v/>
      </c>
      <c r="K195" s="91"/>
      <c r="L195" s="92"/>
      <c r="M195" s="91"/>
      <c r="N195" s="91"/>
      <c r="O195" s="91"/>
      <c r="P195" s="96"/>
      <c r="Q195" s="1" t="n">
        <f aca="false">IF(F195="",0,MONTH(F195))</f>
        <v>0</v>
      </c>
      <c r="R195" s="1" t="n">
        <f aca="false">IF(F195="",0,YEAR(F195))</f>
        <v>0</v>
      </c>
      <c r="S195" s="1" t="str">
        <f aca="false">IF(AND(C195&lt;&gt;"",H195&lt;&gt;"",OR(G195=St_Applied,G195=St_Interviewing)),H195+ROW()/100000,"")</f>
        <v/>
      </c>
    </row>
    <row r="196" customFormat="false" ht="21.75" hidden="false" customHeight="true" outlineLevel="0" collapsed="false">
      <c r="B196" s="89" t="str">
        <f aca="false">IF(C196="","",ROW()-7)</f>
        <v/>
      </c>
      <c r="C196" s="90"/>
      <c r="D196" s="91"/>
      <c r="E196" s="92"/>
      <c r="F196" s="93"/>
      <c r="G196" s="92"/>
      <c r="H196" s="93"/>
      <c r="I196" s="94" t="str">
        <f aca="true">IF(C196="","",IF(OR(H196="",NOT(OR(G196=St_Applied,G196=St_Interviewing))),"—",IF(H196&lt;TODAY(),"Overdue · "&amp;TEXT(H196,"dd mmm"),IF(H196=TODAY(),"Due today",IF(H196=TODAY()+1,"Tomorrow","In "&amp;(H196-TODAY())&amp;" days")))))</f>
        <v/>
      </c>
      <c r="J196" s="95" t="str">
        <f aca="true">IF(C196="","",IF(AND(F196&lt;&gt;"",OR(G196=St_Applied,G196=St_Interviewing)),TODAY()-F196,"—"))</f>
        <v/>
      </c>
      <c r="K196" s="91"/>
      <c r="L196" s="92"/>
      <c r="M196" s="91"/>
      <c r="N196" s="91"/>
      <c r="O196" s="91"/>
      <c r="P196" s="96"/>
      <c r="Q196" s="1" t="n">
        <f aca="false">IF(F196="",0,MONTH(F196))</f>
        <v>0</v>
      </c>
      <c r="R196" s="1" t="n">
        <f aca="false">IF(F196="",0,YEAR(F196))</f>
        <v>0</v>
      </c>
      <c r="S196" s="1" t="str">
        <f aca="false">IF(AND(C196&lt;&gt;"",H196&lt;&gt;"",OR(G196=St_Applied,G196=St_Interviewing)),H196+ROW()/100000,"")</f>
        <v/>
      </c>
    </row>
    <row r="197" customFormat="false" ht="21.75" hidden="false" customHeight="true" outlineLevel="0" collapsed="false">
      <c r="B197" s="89" t="str">
        <f aca="false">IF(C197="","",ROW()-7)</f>
        <v/>
      </c>
      <c r="C197" s="90"/>
      <c r="D197" s="91"/>
      <c r="E197" s="92"/>
      <c r="F197" s="93"/>
      <c r="G197" s="92"/>
      <c r="H197" s="93"/>
      <c r="I197" s="94" t="str">
        <f aca="true">IF(C197="","",IF(OR(H197="",NOT(OR(G197=St_Applied,G197=St_Interviewing))),"—",IF(H197&lt;TODAY(),"Overdue · "&amp;TEXT(H197,"dd mmm"),IF(H197=TODAY(),"Due today",IF(H197=TODAY()+1,"Tomorrow","In "&amp;(H197-TODAY())&amp;" days")))))</f>
        <v/>
      </c>
      <c r="J197" s="95" t="str">
        <f aca="true">IF(C197="","",IF(AND(F197&lt;&gt;"",OR(G197=St_Applied,G197=St_Interviewing)),TODAY()-F197,"—"))</f>
        <v/>
      </c>
      <c r="K197" s="91"/>
      <c r="L197" s="92"/>
      <c r="M197" s="91"/>
      <c r="N197" s="91"/>
      <c r="O197" s="91"/>
      <c r="P197" s="96"/>
      <c r="Q197" s="1" t="n">
        <f aca="false">IF(F197="",0,MONTH(F197))</f>
        <v>0</v>
      </c>
      <c r="R197" s="1" t="n">
        <f aca="false">IF(F197="",0,YEAR(F197))</f>
        <v>0</v>
      </c>
      <c r="S197" s="1" t="str">
        <f aca="false">IF(AND(C197&lt;&gt;"",H197&lt;&gt;"",OR(G197=St_Applied,G197=St_Interviewing)),H197+ROW()/100000,"")</f>
        <v/>
      </c>
    </row>
    <row r="198" customFormat="false" ht="21.75" hidden="false" customHeight="true" outlineLevel="0" collapsed="false">
      <c r="B198" s="89" t="str">
        <f aca="false">IF(C198="","",ROW()-7)</f>
        <v/>
      </c>
      <c r="C198" s="90"/>
      <c r="D198" s="91"/>
      <c r="E198" s="92"/>
      <c r="F198" s="93"/>
      <c r="G198" s="92"/>
      <c r="H198" s="93"/>
      <c r="I198" s="94" t="str">
        <f aca="true">IF(C198="","",IF(OR(H198="",NOT(OR(G198=St_Applied,G198=St_Interviewing))),"—",IF(H198&lt;TODAY(),"Overdue · "&amp;TEXT(H198,"dd mmm"),IF(H198=TODAY(),"Due today",IF(H198=TODAY()+1,"Tomorrow","In "&amp;(H198-TODAY())&amp;" days")))))</f>
        <v/>
      </c>
      <c r="J198" s="95" t="str">
        <f aca="true">IF(C198="","",IF(AND(F198&lt;&gt;"",OR(G198=St_Applied,G198=St_Interviewing)),TODAY()-F198,"—"))</f>
        <v/>
      </c>
      <c r="K198" s="91"/>
      <c r="L198" s="92"/>
      <c r="M198" s="91"/>
      <c r="N198" s="91"/>
      <c r="O198" s="91"/>
      <c r="P198" s="96"/>
      <c r="Q198" s="1" t="n">
        <f aca="false">IF(F198="",0,MONTH(F198))</f>
        <v>0</v>
      </c>
      <c r="R198" s="1" t="n">
        <f aca="false">IF(F198="",0,YEAR(F198))</f>
        <v>0</v>
      </c>
      <c r="S198" s="1" t="str">
        <f aca="false">IF(AND(C198&lt;&gt;"",H198&lt;&gt;"",OR(G198=St_Applied,G198=St_Interviewing)),H198+ROW()/100000,"")</f>
        <v/>
      </c>
    </row>
    <row r="199" customFormat="false" ht="21.75" hidden="false" customHeight="true" outlineLevel="0" collapsed="false">
      <c r="B199" s="89" t="str">
        <f aca="false">IF(C199="","",ROW()-7)</f>
        <v/>
      </c>
      <c r="C199" s="90"/>
      <c r="D199" s="91"/>
      <c r="E199" s="92"/>
      <c r="F199" s="93"/>
      <c r="G199" s="92"/>
      <c r="H199" s="93"/>
      <c r="I199" s="94" t="str">
        <f aca="true">IF(C199="","",IF(OR(H199="",NOT(OR(G199=St_Applied,G199=St_Interviewing))),"—",IF(H199&lt;TODAY(),"Overdue · "&amp;TEXT(H199,"dd mmm"),IF(H199=TODAY(),"Due today",IF(H199=TODAY()+1,"Tomorrow","In "&amp;(H199-TODAY())&amp;" days")))))</f>
        <v/>
      </c>
      <c r="J199" s="95" t="str">
        <f aca="true">IF(C199="","",IF(AND(F199&lt;&gt;"",OR(G199=St_Applied,G199=St_Interviewing)),TODAY()-F199,"—"))</f>
        <v/>
      </c>
      <c r="K199" s="91"/>
      <c r="L199" s="92"/>
      <c r="M199" s="91"/>
      <c r="N199" s="91"/>
      <c r="O199" s="91"/>
      <c r="P199" s="96"/>
      <c r="Q199" s="1" t="n">
        <f aca="false">IF(F199="",0,MONTH(F199))</f>
        <v>0</v>
      </c>
      <c r="R199" s="1" t="n">
        <f aca="false">IF(F199="",0,YEAR(F199))</f>
        <v>0</v>
      </c>
      <c r="S199" s="1" t="str">
        <f aca="false">IF(AND(C199&lt;&gt;"",H199&lt;&gt;"",OR(G199=St_Applied,G199=St_Interviewing)),H199+ROW()/100000,"")</f>
        <v/>
      </c>
    </row>
    <row r="200" customFormat="false" ht="21.75" hidden="false" customHeight="true" outlineLevel="0" collapsed="false">
      <c r="B200" s="89" t="str">
        <f aca="false">IF(C200="","",ROW()-7)</f>
        <v/>
      </c>
      <c r="C200" s="90"/>
      <c r="D200" s="91"/>
      <c r="E200" s="92"/>
      <c r="F200" s="93"/>
      <c r="G200" s="92"/>
      <c r="H200" s="93"/>
      <c r="I200" s="94" t="str">
        <f aca="true">IF(C200="","",IF(OR(H200="",NOT(OR(G200=St_Applied,G200=St_Interviewing))),"—",IF(H200&lt;TODAY(),"Overdue · "&amp;TEXT(H200,"dd mmm"),IF(H200=TODAY(),"Due today",IF(H200=TODAY()+1,"Tomorrow","In "&amp;(H200-TODAY())&amp;" days")))))</f>
        <v/>
      </c>
      <c r="J200" s="95" t="str">
        <f aca="true">IF(C200="","",IF(AND(F200&lt;&gt;"",OR(G200=St_Applied,G200=St_Interviewing)),TODAY()-F200,"—"))</f>
        <v/>
      </c>
      <c r="K200" s="91"/>
      <c r="L200" s="92"/>
      <c r="M200" s="91"/>
      <c r="N200" s="91"/>
      <c r="O200" s="91"/>
      <c r="P200" s="96"/>
      <c r="Q200" s="1" t="n">
        <f aca="false">IF(F200="",0,MONTH(F200))</f>
        <v>0</v>
      </c>
      <c r="R200" s="1" t="n">
        <f aca="false">IF(F200="",0,YEAR(F200))</f>
        <v>0</v>
      </c>
      <c r="S200" s="1" t="str">
        <f aca="false">IF(AND(C200&lt;&gt;"",H200&lt;&gt;"",OR(G200=St_Applied,G200=St_Interviewing)),H200+ROW()/100000,"")</f>
        <v/>
      </c>
    </row>
    <row r="201" customFormat="false" ht="21.75" hidden="false" customHeight="true" outlineLevel="0" collapsed="false">
      <c r="B201" s="89" t="str">
        <f aca="false">IF(C201="","",ROW()-7)</f>
        <v/>
      </c>
      <c r="C201" s="90"/>
      <c r="D201" s="91"/>
      <c r="E201" s="92"/>
      <c r="F201" s="93"/>
      <c r="G201" s="92"/>
      <c r="H201" s="93"/>
      <c r="I201" s="94" t="str">
        <f aca="true">IF(C201="","",IF(OR(H201="",NOT(OR(G201=St_Applied,G201=St_Interviewing))),"—",IF(H201&lt;TODAY(),"Overdue · "&amp;TEXT(H201,"dd mmm"),IF(H201=TODAY(),"Due today",IF(H201=TODAY()+1,"Tomorrow","In "&amp;(H201-TODAY())&amp;" days")))))</f>
        <v/>
      </c>
      <c r="J201" s="95" t="str">
        <f aca="true">IF(C201="","",IF(AND(F201&lt;&gt;"",OR(G201=St_Applied,G201=St_Interviewing)),TODAY()-F201,"—"))</f>
        <v/>
      </c>
      <c r="K201" s="91"/>
      <c r="L201" s="92"/>
      <c r="M201" s="91"/>
      <c r="N201" s="91"/>
      <c r="O201" s="91"/>
      <c r="P201" s="96"/>
      <c r="Q201" s="1" t="n">
        <f aca="false">IF(F201="",0,MONTH(F201))</f>
        <v>0</v>
      </c>
      <c r="R201" s="1" t="n">
        <f aca="false">IF(F201="",0,YEAR(F201))</f>
        <v>0</v>
      </c>
      <c r="S201" s="1" t="str">
        <f aca="false">IF(AND(C201&lt;&gt;"",H201&lt;&gt;"",OR(G201=St_Applied,G201=St_Interviewing)),H201+ROW()/100000,"")</f>
        <v/>
      </c>
    </row>
    <row r="202" customFormat="false" ht="21.75" hidden="false" customHeight="true" outlineLevel="0" collapsed="false">
      <c r="B202" s="89" t="str">
        <f aca="false">IF(C202="","",ROW()-7)</f>
        <v/>
      </c>
      <c r="C202" s="90"/>
      <c r="D202" s="91"/>
      <c r="E202" s="92"/>
      <c r="F202" s="93"/>
      <c r="G202" s="92"/>
      <c r="H202" s="93"/>
      <c r="I202" s="94" t="str">
        <f aca="true">IF(C202="","",IF(OR(H202="",NOT(OR(G202=St_Applied,G202=St_Interviewing))),"—",IF(H202&lt;TODAY(),"Overdue · "&amp;TEXT(H202,"dd mmm"),IF(H202=TODAY(),"Due today",IF(H202=TODAY()+1,"Tomorrow","In "&amp;(H202-TODAY())&amp;" days")))))</f>
        <v/>
      </c>
      <c r="J202" s="95" t="str">
        <f aca="true">IF(C202="","",IF(AND(F202&lt;&gt;"",OR(G202=St_Applied,G202=St_Interviewing)),TODAY()-F202,"—"))</f>
        <v/>
      </c>
      <c r="K202" s="91"/>
      <c r="L202" s="92"/>
      <c r="M202" s="91"/>
      <c r="N202" s="91"/>
      <c r="O202" s="91"/>
      <c r="P202" s="96"/>
      <c r="Q202" s="1" t="n">
        <f aca="false">IF(F202="",0,MONTH(F202))</f>
        <v>0</v>
      </c>
      <c r="R202" s="1" t="n">
        <f aca="false">IF(F202="",0,YEAR(F202))</f>
        <v>0</v>
      </c>
      <c r="S202" s="1" t="str">
        <f aca="false">IF(AND(C202&lt;&gt;"",H202&lt;&gt;"",OR(G202=St_Applied,G202=St_Interviewing)),H202+ROW()/100000,"")</f>
        <v/>
      </c>
    </row>
    <row r="203" customFormat="false" ht="21.75" hidden="false" customHeight="true" outlineLevel="0" collapsed="false">
      <c r="B203" s="89" t="str">
        <f aca="false">IF(C203="","",ROW()-7)</f>
        <v/>
      </c>
      <c r="C203" s="90"/>
      <c r="D203" s="91"/>
      <c r="E203" s="92"/>
      <c r="F203" s="93"/>
      <c r="G203" s="92"/>
      <c r="H203" s="93"/>
      <c r="I203" s="94" t="str">
        <f aca="true">IF(C203="","",IF(OR(H203="",NOT(OR(G203=St_Applied,G203=St_Interviewing))),"—",IF(H203&lt;TODAY(),"Overdue · "&amp;TEXT(H203,"dd mmm"),IF(H203=TODAY(),"Due today",IF(H203=TODAY()+1,"Tomorrow","In "&amp;(H203-TODAY())&amp;" days")))))</f>
        <v/>
      </c>
      <c r="J203" s="95" t="str">
        <f aca="true">IF(C203="","",IF(AND(F203&lt;&gt;"",OR(G203=St_Applied,G203=St_Interviewing)),TODAY()-F203,"—"))</f>
        <v/>
      </c>
      <c r="K203" s="91"/>
      <c r="L203" s="92"/>
      <c r="M203" s="91"/>
      <c r="N203" s="91"/>
      <c r="O203" s="91"/>
      <c r="P203" s="96"/>
      <c r="Q203" s="1" t="n">
        <f aca="false">IF(F203="",0,MONTH(F203))</f>
        <v>0</v>
      </c>
      <c r="R203" s="1" t="n">
        <f aca="false">IF(F203="",0,YEAR(F203))</f>
        <v>0</v>
      </c>
      <c r="S203" s="1" t="str">
        <f aca="false">IF(AND(C203&lt;&gt;"",H203&lt;&gt;"",OR(G203=St_Applied,G203=St_Interviewing)),H203+ROW()/100000,"")</f>
        <v/>
      </c>
    </row>
    <row r="204" customFormat="false" ht="21.75" hidden="false" customHeight="true" outlineLevel="0" collapsed="false">
      <c r="B204" s="89" t="str">
        <f aca="false">IF(C204="","",ROW()-7)</f>
        <v/>
      </c>
      <c r="C204" s="90"/>
      <c r="D204" s="91"/>
      <c r="E204" s="92"/>
      <c r="F204" s="93"/>
      <c r="G204" s="92"/>
      <c r="H204" s="93"/>
      <c r="I204" s="94" t="str">
        <f aca="true">IF(C204="","",IF(OR(H204="",NOT(OR(G204=St_Applied,G204=St_Interviewing))),"—",IF(H204&lt;TODAY(),"Overdue · "&amp;TEXT(H204,"dd mmm"),IF(H204=TODAY(),"Due today",IF(H204=TODAY()+1,"Tomorrow","In "&amp;(H204-TODAY())&amp;" days")))))</f>
        <v/>
      </c>
      <c r="J204" s="95" t="str">
        <f aca="true">IF(C204="","",IF(AND(F204&lt;&gt;"",OR(G204=St_Applied,G204=St_Interviewing)),TODAY()-F204,"—"))</f>
        <v/>
      </c>
      <c r="K204" s="91"/>
      <c r="L204" s="92"/>
      <c r="M204" s="91"/>
      <c r="N204" s="91"/>
      <c r="O204" s="91"/>
      <c r="P204" s="96"/>
      <c r="Q204" s="1" t="n">
        <f aca="false">IF(F204="",0,MONTH(F204))</f>
        <v>0</v>
      </c>
      <c r="R204" s="1" t="n">
        <f aca="false">IF(F204="",0,YEAR(F204))</f>
        <v>0</v>
      </c>
      <c r="S204" s="1" t="str">
        <f aca="false">IF(AND(C204&lt;&gt;"",H204&lt;&gt;"",OR(G204=St_Applied,G204=St_Interviewing)),H204+ROW()/100000,"")</f>
        <v/>
      </c>
    </row>
    <row r="205" customFormat="false" ht="21.75" hidden="false" customHeight="true" outlineLevel="0" collapsed="false">
      <c r="B205" s="89" t="str">
        <f aca="false">IF(C205="","",ROW()-7)</f>
        <v/>
      </c>
      <c r="C205" s="90"/>
      <c r="D205" s="91"/>
      <c r="E205" s="92"/>
      <c r="F205" s="93"/>
      <c r="G205" s="92"/>
      <c r="H205" s="93"/>
      <c r="I205" s="94" t="str">
        <f aca="true">IF(C205="","",IF(OR(H205="",NOT(OR(G205=St_Applied,G205=St_Interviewing))),"—",IF(H205&lt;TODAY(),"Overdue · "&amp;TEXT(H205,"dd mmm"),IF(H205=TODAY(),"Due today",IF(H205=TODAY()+1,"Tomorrow","In "&amp;(H205-TODAY())&amp;" days")))))</f>
        <v/>
      </c>
      <c r="J205" s="95" t="str">
        <f aca="true">IF(C205="","",IF(AND(F205&lt;&gt;"",OR(G205=St_Applied,G205=St_Interviewing)),TODAY()-F205,"—"))</f>
        <v/>
      </c>
      <c r="K205" s="91"/>
      <c r="L205" s="92"/>
      <c r="M205" s="91"/>
      <c r="N205" s="91"/>
      <c r="O205" s="91"/>
      <c r="P205" s="96"/>
      <c r="Q205" s="1" t="n">
        <f aca="false">IF(F205="",0,MONTH(F205))</f>
        <v>0</v>
      </c>
      <c r="R205" s="1" t="n">
        <f aca="false">IF(F205="",0,YEAR(F205))</f>
        <v>0</v>
      </c>
      <c r="S205" s="1" t="str">
        <f aca="false">IF(AND(C205&lt;&gt;"",H205&lt;&gt;"",OR(G205=St_Applied,G205=St_Interviewing)),H205+ROW()/100000,"")</f>
        <v/>
      </c>
    </row>
    <row r="206" customFormat="false" ht="21.75" hidden="false" customHeight="true" outlineLevel="0" collapsed="false">
      <c r="B206" s="89" t="str">
        <f aca="false">IF(C206="","",ROW()-7)</f>
        <v/>
      </c>
      <c r="C206" s="90"/>
      <c r="D206" s="91"/>
      <c r="E206" s="92"/>
      <c r="F206" s="93"/>
      <c r="G206" s="92"/>
      <c r="H206" s="93"/>
      <c r="I206" s="94" t="str">
        <f aca="true">IF(C206="","",IF(OR(H206="",NOT(OR(G206=St_Applied,G206=St_Interviewing))),"—",IF(H206&lt;TODAY(),"Overdue · "&amp;TEXT(H206,"dd mmm"),IF(H206=TODAY(),"Due today",IF(H206=TODAY()+1,"Tomorrow","In "&amp;(H206-TODAY())&amp;" days")))))</f>
        <v/>
      </c>
      <c r="J206" s="95" t="str">
        <f aca="true">IF(C206="","",IF(AND(F206&lt;&gt;"",OR(G206=St_Applied,G206=St_Interviewing)),TODAY()-F206,"—"))</f>
        <v/>
      </c>
      <c r="K206" s="91"/>
      <c r="L206" s="92"/>
      <c r="M206" s="91"/>
      <c r="N206" s="91"/>
      <c r="O206" s="91"/>
      <c r="P206" s="96"/>
      <c r="Q206" s="1" t="n">
        <f aca="false">IF(F206="",0,MONTH(F206))</f>
        <v>0</v>
      </c>
      <c r="R206" s="1" t="n">
        <f aca="false">IF(F206="",0,YEAR(F206))</f>
        <v>0</v>
      </c>
      <c r="S206" s="1" t="str">
        <f aca="false">IF(AND(C206&lt;&gt;"",H206&lt;&gt;"",OR(G206=St_Applied,G206=St_Interviewing)),H206+ROW()/100000,"")</f>
        <v/>
      </c>
    </row>
    <row r="207" customFormat="false" ht="21.75" hidden="false" customHeight="true" outlineLevel="0" collapsed="false">
      <c r="B207" s="89" t="str">
        <f aca="false">IF(C207="","",ROW()-7)</f>
        <v/>
      </c>
      <c r="C207" s="90"/>
      <c r="D207" s="91"/>
      <c r="E207" s="92"/>
      <c r="F207" s="93"/>
      <c r="G207" s="92"/>
      <c r="H207" s="93"/>
      <c r="I207" s="94" t="str">
        <f aca="true">IF(C207="","",IF(OR(H207="",NOT(OR(G207=St_Applied,G207=St_Interviewing))),"—",IF(H207&lt;TODAY(),"Overdue · "&amp;TEXT(H207,"dd mmm"),IF(H207=TODAY(),"Due today",IF(H207=TODAY()+1,"Tomorrow","In "&amp;(H207-TODAY())&amp;" days")))))</f>
        <v/>
      </c>
      <c r="J207" s="95" t="str">
        <f aca="true">IF(C207="","",IF(AND(F207&lt;&gt;"",OR(G207=St_Applied,G207=St_Interviewing)),TODAY()-F207,"—"))</f>
        <v/>
      </c>
      <c r="K207" s="91"/>
      <c r="L207" s="92"/>
      <c r="M207" s="91"/>
      <c r="N207" s="91"/>
      <c r="O207" s="91"/>
      <c r="P207" s="96"/>
      <c r="Q207" s="1" t="n">
        <f aca="false">IF(F207="",0,MONTH(F207))</f>
        <v>0</v>
      </c>
      <c r="R207" s="1" t="n">
        <f aca="false">IF(F207="",0,YEAR(F207))</f>
        <v>0</v>
      </c>
      <c r="S207" s="1" t="str">
        <f aca="false">IF(AND(C207&lt;&gt;"",H207&lt;&gt;"",OR(G207=St_Applied,G207=St_Interviewing)),H207+ROW()/100000,"")</f>
        <v/>
      </c>
    </row>
    <row r="208" customFormat="false" ht="21.75" hidden="false" customHeight="true" outlineLevel="0" collapsed="false">
      <c r="B208" s="89" t="str">
        <f aca="false">IF(C208="","",ROW()-7)</f>
        <v/>
      </c>
      <c r="C208" s="90"/>
      <c r="D208" s="91"/>
      <c r="E208" s="92"/>
      <c r="F208" s="93"/>
      <c r="G208" s="92"/>
      <c r="H208" s="93"/>
      <c r="I208" s="94" t="str">
        <f aca="true">IF(C208="","",IF(OR(H208="",NOT(OR(G208=St_Applied,G208=St_Interviewing))),"—",IF(H208&lt;TODAY(),"Overdue · "&amp;TEXT(H208,"dd mmm"),IF(H208=TODAY(),"Due today",IF(H208=TODAY()+1,"Tomorrow","In "&amp;(H208-TODAY())&amp;" days")))))</f>
        <v/>
      </c>
      <c r="J208" s="95" t="str">
        <f aca="true">IF(C208="","",IF(AND(F208&lt;&gt;"",OR(G208=St_Applied,G208=St_Interviewing)),TODAY()-F208,"—"))</f>
        <v/>
      </c>
      <c r="K208" s="91"/>
      <c r="L208" s="92"/>
      <c r="M208" s="91"/>
      <c r="N208" s="91"/>
      <c r="O208" s="91"/>
      <c r="P208" s="96"/>
      <c r="Q208" s="1" t="n">
        <f aca="false">IF(F208="",0,MONTH(F208))</f>
        <v>0</v>
      </c>
      <c r="R208" s="1" t="n">
        <f aca="false">IF(F208="",0,YEAR(F208))</f>
        <v>0</v>
      </c>
      <c r="S208" s="1" t="str">
        <f aca="false">IF(AND(C208&lt;&gt;"",H208&lt;&gt;"",OR(G208=St_Applied,G208=St_Interviewing)),H208+ROW()/100000,"")</f>
        <v/>
      </c>
    </row>
    <row r="209" customFormat="false" ht="21.75" hidden="false" customHeight="true" outlineLevel="0" collapsed="false">
      <c r="B209" s="89" t="str">
        <f aca="false">IF(C209="","",ROW()-7)</f>
        <v/>
      </c>
      <c r="C209" s="90"/>
      <c r="D209" s="91"/>
      <c r="E209" s="92"/>
      <c r="F209" s="93"/>
      <c r="G209" s="92"/>
      <c r="H209" s="93"/>
      <c r="I209" s="94" t="str">
        <f aca="true">IF(C209="","",IF(OR(H209="",NOT(OR(G209=St_Applied,G209=St_Interviewing))),"—",IF(H209&lt;TODAY(),"Overdue · "&amp;TEXT(H209,"dd mmm"),IF(H209=TODAY(),"Due today",IF(H209=TODAY()+1,"Tomorrow","In "&amp;(H209-TODAY())&amp;" days")))))</f>
        <v/>
      </c>
      <c r="J209" s="95" t="str">
        <f aca="true">IF(C209="","",IF(AND(F209&lt;&gt;"",OR(G209=St_Applied,G209=St_Interviewing)),TODAY()-F209,"—"))</f>
        <v/>
      </c>
      <c r="K209" s="91"/>
      <c r="L209" s="92"/>
      <c r="M209" s="91"/>
      <c r="N209" s="91"/>
      <c r="O209" s="91"/>
      <c r="P209" s="96"/>
      <c r="Q209" s="1" t="n">
        <f aca="false">IF(F209="",0,MONTH(F209))</f>
        <v>0</v>
      </c>
      <c r="R209" s="1" t="n">
        <f aca="false">IF(F209="",0,YEAR(F209))</f>
        <v>0</v>
      </c>
      <c r="S209" s="1" t="str">
        <f aca="false">IF(AND(C209&lt;&gt;"",H209&lt;&gt;"",OR(G209=St_Applied,G209=St_Interviewing)),H209+ROW()/100000,"")</f>
        <v/>
      </c>
    </row>
    <row r="210" customFormat="false" ht="21.75" hidden="false" customHeight="true" outlineLevel="0" collapsed="false">
      <c r="B210" s="89" t="str">
        <f aca="false">IF(C210="","",ROW()-7)</f>
        <v/>
      </c>
      <c r="C210" s="90"/>
      <c r="D210" s="91"/>
      <c r="E210" s="92"/>
      <c r="F210" s="93"/>
      <c r="G210" s="92"/>
      <c r="H210" s="93"/>
      <c r="I210" s="94" t="str">
        <f aca="true">IF(C210="","",IF(OR(H210="",NOT(OR(G210=St_Applied,G210=St_Interviewing))),"—",IF(H210&lt;TODAY(),"Overdue · "&amp;TEXT(H210,"dd mmm"),IF(H210=TODAY(),"Due today",IF(H210=TODAY()+1,"Tomorrow","In "&amp;(H210-TODAY())&amp;" days")))))</f>
        <v/>
      </c>
      <c r="J210" s="95" t="str">
        <f aca="true">IF(C210="","",IF(AND(F210&lt;&gt;"",OR(G210=St_Applied,G210=St_Interviewing)),TODAY()-F210,"—"))</f>
        <v/>
      </c>
      <c r="K210" s="91"/>
      <c r="L210" s="92"/>
      <c r="M210" s="91"/>
      <c r="N210" s="91"/>
      <c r="O210" s="91"/>
      <c r="P210" s="96"/>
      <c r="Q210" s="1" t="n">
        <f aca="false">IF(F210="",0,MONTH(F210))</f>
        <v>0</v>
      </c>
      <c r="R210" s="1" t="n">
        <f aca="false">IF(F210="",0,YEAR(F210))</f>
        <v>0</v>
      </c>
      <c r="S210" s="1" t="str">
        <f aca="false">IF(AND(C210&lt;&gt;"",H210&lt;&gt;"",OR(G210=St_Applied,G210=St_Interviewing)),H210+ROW()/100000,"")</f>
        <v/>
      </c>
    </row>
    <row r="211" customFormat="false" ht="21.75" hidden="false" customHeight="true" outlineLevel="0" collapsed="false">
      <c r="B211" s="89" t="str">
        <f aca="false">IF(C211="","",ROW()-7)</f>
        <v/>
      </c>
      <c r="C211" s="90"/>
      <c r="D211" s="91"/>
      <c r="E211" s="92"/>
      <c r="F211" s="93"/>
      <c r="G211" s="92"/>
      <c r="H211" s="93"/>
      <c r="I211" s="94" t="str">
        <f aca="true">IF(C211="","",IF(OR(H211="",NOT(OR(G211=St_Applied,G211=St_Interviewing))),"—",IF(H211&lt;TODAY(),"Overdue · "&amp;TEXT(H211,"dd mmm"),IF(H211=TODAY(),"Due today",IF(H211=TODAY()+1,"Tomorrow","In "&amp;(H211-TODAY())&amp;" days")))))</f>
        <v/>
      </c>
      <c r="J211" s="95" t="str">
        <f aca="true">IF(C211="","",IF(AND(F211&lt;&gt;"",OR(G211=St_Applied,G211=St_Interviewing)),TODAY()-F211,"—"))</f>
        <v/>
      </c>
      <c r="K211" s="91"/>
      <c r="L211" s="92"/>
      <c r="M211" s="91"/>
      <c r="N211" s="91"/>
      <c r="O211" s="91"/>
      <c r="P211" s="96"/>
      <c r="Q211" s="1" t="n">
        <f aca="false">IF(F211="",0,MONTH(F211))</f>
        <v>0</v>
      </c>
      <c r="R211" s="1" t="n">
        <f aca="false">IF(F211="",0,YEAR(F211))</f>
        <v>0</v>
      </c>
      <c r="S211" s="1" t="str">
        <f aca="false">IF(AND(C211&lt;&gt;"",H211&lt;&gt;"",OR(G211=St_Applied,G211=St_Interviewing)),H211+ROW()/100000,"")</f>
        <v/>
      </c>
    </row>
    <row r="212" customFormat="false" ht="21.75" hidden="false" customHeight="true" outlineLevel="0" collapsed="false">
      <c r="B212" s="89" t="str">
        <f aca="false">IF(C212="","",ROW()-7)</f>
        <v/>
      </c>
      <c r="C212" s="90"/>
      <c r="D212" s="91"/>
      <c r="E212" s="92"/>
      <c r="F212" s="93"/>
      <c r="G212" s="92"/>
      <c r="H212" s="93"/>
      <c r="I212" s="94" t="str">
        <f aca="true">IF(C212="","",IF(OR(H212="",NOT(OR(G212=St_Applied,G212=St_Interviewing))),"—",IF(H212&lt;TODAY(),"Overdue · "&amp;TEXT(H212,"dd mmm"),IF(H212=TODAY(),"Due today",IF(H212=TODAY()+1,"Tomorrow","In "&amp;(H212-TODAY())&amp;" days")))))</f>
        <v/>
      </c>
      <c r="J212" s="95" t="str">
        <f aca="true">IF(C212="","",IF(AND(F212&lt;&gt;"",OR(G212=St_Applied,G212=St_Interviewing)),TODAY()-F212,"—"))</f>
        <v/>
      </c>
      <c r="K212" s="91"/>
      <c r="L212" s="92"/>
      <c r="M212" s="91"/>
      <c r="N212" s="91"/>
      <c r="O212" s="91"/>
      <c r="P212" s="96"/>
      <c r="Q212" s="1" t="n">
        <f aca="false">IF(F212="",0,MONTH(F212))</f>
        <v>0</v>
      </c>
      <c r="R212" s="1" t="n">
        <f aca="false">IF(F212="",0,YEAR(F212))</f>
        <v>0</v>
      </c>
      <c r="S212" s="1" t="str">
        <f aca="false">IF(AND(C212&lt;&gt;"",H212&lt;&gt;"",OR(G212=St_Applied,G212=St_Interviewing)),H212+ROW()/100000,"")</f>
        <v/>
      </c>
    </row>
    <row r="213" customFormat="false" ht="21.75" hidden="false" customHeight="true" outlineLevel="0" collapsed="false">
      <c r="B213" s="89" t="str">
        <f aca="false">IF(C213="","",ROW()-7)</f>
        <v/>
      </c>
      <c r="C213" s="90"/>
      <c r="D213" s="91"/>
      <c r="E213" s="92"/>
      <c r="F213" s="93"/>
      <c r="G213" s="92"/>
      <c r="H213" s="93"/>
      <c r="I213" s="94" t="str">
        <f aca="true">IF(C213="","",IF(OR(H213="",NOT(OR(G213=St_Applied,G213=St_Interviewing))),"—",IF(H213&lt;TODAY(),"Overdue · "&amp;TEXT(H213,"dd mmm"),IF(H213=TODAY(),"Due today",IF(H213=TODAY()+1,"Tomorrow","In "&amp;(H213-TODAY())&amp;" days")))))</f>
        <v/>
      </c>
      <c r="J213" s="95" t="str">
        <f aca="true">IF(C213="","",IF(AND(F213&lt;&gt;"",OR(G213=St_Applied,G213=St_Interviewing)),TODAY()-F213,"—"))</f>
        <v/>
      </c>
      <c r="K213" s="91"/>
      <c r="L213" s="92"/>
      <c r="M213" s="91"/>
      <c r="N213" s="91"/>
      <c r="O213" s="91"/>
      <c r="P213" s="96"/>
      <c r="Q213" s="1" t="n">
        <f aca="false">IF(F213="",0,MONTH(F213))</f>
        <v>0</v>
      </c>
      <c r="R213" s="1" t="n">
        <f aca="false">IF(F213="",0,YEAR(F213))</f>
        <v>0</v>
      </c>
      <c r="S213" s="1" t="str">
        <f aca="false">IF(AND(C213&lt;&gt;"",H213&lt;&gt;"",OR(G213=St_Applied,G213=St_Interviewing)),H213+ROW()/100000,"")</f>
        <v/>
      </c>
    </row>
    <row r="214" customFormat="false" ht="21.75" hidden="false" customHeight="true" outlineLevel="0" collapsed="false">
      <c r="B214" s="89" t="str">
        <f aca="false">IF(C214="","",ROW()-7)</f>
        <v/>
      </c>
      <c r="C214" s="90"/>
      <c r="D214" s="91"/>
      <c r="E214" s="92"/>
      <c r="F214" s="93"/>
      <c r="G214" s="92"/>
      <c r="H214" s="93"/>
      <c r="I214" s="94" t="str">
        <f aca="true">IF(C214="","",IF(OR(H214="",NOT(OR(G214=St_Applied,G214=St_Interviewing))),"—",IF(H214&lt;TODAY(),"Overdue · "&amp;TEXT(H214,"dd mmm"),IF(H214=TODAY(),"Due today",IF(H214=TODAY()+1,"Tomorrow","In "&amp;(H214-TODAY())&amp;" days")))))</f>
        <v/>
      </c>
      <c r="J214" s="95" t="str">
        <f aca="true">IF(C214="","",IF(AND(F214&lt;&gt;"",OR(G214=St_Applied,G214=St_Interviewing)),TODAY()-F214,"—"))</f>
        <v/>
      </c>
      <c r="K214" s="91"/>
      <c r="L214" s="92"/>
      <c r="M214" s="91"/>
      <c r="N214" s="91"/>
      <c r="O214" s="91"/>
      <c r="P214" s="96"/>
      <c r="Q214" s="1" t="n">
        <f aca="false">IF(F214="",0,MONTH(F214))</f>
        <v>0</v>
      </c>
      <c r="R214" s="1" t="n">
        <f aca="false">IF(F214="",0,YEAR(F214))</f>
        <v>0</v>
      </c>
      <c r="S214" s="1" t="str">
        <f aca="false">IF(AND(C214&lt;&gt;"",H214&lt;&gt;"",OR(G214=St_Applied,G214=St_Interviewing)),H214+ROW()/100000,"")</f>
        <v/>
      </c>
    </row>
    <row r="215" customFormat="false" ht="21.75" hidden="false" customHeight="true" outlineLevel="0" collapsed="false">
      <c r="B215" s="89" t="str">
        <f aca="false">IF(C215="","",ROW()-7)</f>
        <v/>
      </c>
      <c r="C215" s="90"/>
      <c r="D215" s="91"/>
      <c r="E215" s="92"/>
      <c r="F215" s="93"/>
      <c r="G215" s="92"/>
      <c r="H215" s="93"/>
      <c r="I215" s="94" t="str">
        <f aca="true">IF(C215="","",IF(OR(H215="",NOT(OR(G215=St_Applied,G215=St_Interviewing))),"—",IF(H215&lt;TODAY(),"Overdue · "&amp;TEXT(H215,"dd mmm"),IF(H215=TODAY(),"Due today",IF(H215=TODAY()+1,"Tomorrow","In "&amp;(H215-TODAY())&amp;" days")))))</f>
        <v/>
      </c>
      <c r="J215" s="95" t="str">
        <f aca="true">IF(C215="","",IF(AND(F215&lt;&gt;"",OR(G215=St_Applied,G215=St_Interviewing)),TODAY()-F215,"—"))</f>
        <v/>
      </c>
      <c r="K215" s="91"/>
      <c r="L215" s="92"/>
      <c r="M215" s="91"/>
      <c r="N215" s="91"/>
      <c r="O215" s="91"/>
      <c r="P215" s="96"/>
      <c r="Q215" s="1" t="n">
        <f aca="false">IF(F215="",0,MONTH(F215))</f>
        <v>0</v>
      </c>
      <c r="R215" s="1" t="n">
        <f aca="false">IF(F215="",0,YEAR(F215))</f>
        <v>0</v>
      </c>
      <c r="S215" s="1" t="str">
        <f aca="false">IF(AND(C215&lt;&gt;"",H215&lt;&gt;"",OR(G215=St_Applied,G215=St_Interviewing)),H215+ROW()/100000,"")</f>
        <v/>
      </c>
    </row>
    <row r="216" customFormat="false" ht="21.75" hidden="false" customHeight="true" outlineLevel="0" collapsed="false">
      <c r="B216" s="89" t="str">
        <f aca="false">IF(C216="","",ROW()-7)</f>
        <v/>
      </c>
      <c r="C216" s="90"/>
      <c r="D216" s="91"/>
      <c r="E216" s="92"/>
      <c r="F216" s="93"/>
      <c r="G216" s="92"/>
      <c r="H216" s="93"/>
      <c r="I216" s="94" t="str">
        <f aca="true">IF(C216="","",IF(OR(H216="",NOT(OR(G216=St_Applied,G216=St_Interviewing))),"—",IF(H216&lt;TODAY(),"Overdue · "&amp;TEXT(H216,"dd mmm"),IF(H216=TODAY(),"Due today",IF(H216=TODAY()+1,"Tomorrow","In "&amp;(H216-TODAY())&amp;" days")))))</f>
        <v/>
      </c>
      <c r="J216" s="95" t="str">
        <f aca="true">IF(C216="","",IF(AND(F216&lt;&gt;"",OR(G216=St_Applied,G216=St_Interviewing)),TODAY()-F216,"—"))</f>
        <v/>
      </c>
      <c r="K216" s="91"/>
      <c r="L216" s="92"/>
      <c r="M216" s="91"/>
      <c r="N216" s="91"/>
      <c r="O216" s="91"/>
      <c r="P216" s="96"/>
      <c r="Q216" s="1" t="n">
        <f aca="false">IF(F216="",0,MONTH(F216))</f>
        <v>0</v>
      </c>
      <c r="R216" s="1" t="n">
        <f aca="false">IF(F216="",0,YEAR(F216))</f>
        <v>0</v>
      </c>
      <c r="S216" s="1" t="str">
        <f aca="false">IF(AND(C216&lt;&gt;"",H216&lt;&gt;"",OR(G216=St_Applied,G216=St_Interviewing)),H216+ROW()/100000,"")</f>
        <v/>
      </c>
    </row>
    <row r="217" customFormat="false" ht="21.75" hidden="false" customHeight="true" outlineLevel="0" collapsed="false">
      <c r="B217" s="89" t="str">
        <f aca="false">IF(C217="","",ROW()-7)</f>
        <v/>
      </c>
      <c r="C217" s="90"/>
      <c r="D217" s="91"/>
      <c r="E217" s="92"/>
      <c r="F217" s="93"/>
      <c r="G217" s="92"/>
      <c r="H217" s="93"/>
      <c r="I217" s="94" t="str">
        <f aca="true">IF(C217="","",IF(OR(H217="",NOT(OR(G217=St_Applied,G217=St_Interviewing))),"—",IF(H217&lt;TODAY(),"Overdue · "&amp;TEXT(H217,"dd mmm"),IF(H217=TODAY(),"Due today",IF(H217=TODAY()+1,"Tomorrow","In "&amp;(H217-TODAY())&amp;" days")))))</f>
        <v/>
      </c>
      <c r="J217" s="95" t="str">
        <f aca="true">IF(C217="","",IF(AND(F217&lt;&gt;"",OR(G217=St_Applied,G217=St_Interviewing)),TODAY()-F217,"—"))</f>
        <v/>
      </c>
      <c r="K217" s="91"/>
      <c r="L217" s="92"/>
      <c r="M217" s="91"/>
      <c r="N217" s="91"/>
      <c r="O217" s="91"/>
      <c r="P217" s="96"/>
      <c r="Q217" s="1" t="n">
        <f aca="false">IF(F217="",0,MONTH(F217))</f>
        <v>0</v>
      </c>
      <c r="R217" s="1" t="n">
        <f aca="false">IF(F217="",0,YEAR(F217))</f>
        <v>0</v>
      </c>
      <c r="S217" s="1" t="str">
        <f aca="false">IF(AND(C217&lt;&gt;"",H217&lt;&gt;"",OR(G217=St_Applied,G217=St_Interviewing)),H217+ROW()/100000,"")</f>
        <v/>
      </c>
    </row>
    <row r="218" customFormat="false" ht="21.75" hidden="false" customHeight="true" outlineLevel="0" collapsed="false">
      <c r="B218" s="89" t="str">
        <f aca="false">IF(C218="","",ROW()-7)</f>
        <v/>
      </c>
      <c r="C218" s="90"/>
      <c r="D218" s="91"/>
      <c r="E218" s="92"/>
      <c r="F218" s="93"/>
      <c r="G218" s="92"/>
      <c r="H218" s="93"/>
      <c r="I218" s="94" t="str">
        <f aca="true">IF(C218="","",IF(OR(H218="",NOT(OR(G218=St_Applied,G218=St_Interviewing))),"—",IF(H218&lt;TODAY(),"Overdue · "&amp;TEXT(H218,"dd mmm"),IF(H218=TODAY(),"Due today",IF(H218=TODAY()+1,"Tomorrow","In "&amp;(H218-TODAY())&amp;" days")))))</f>
        <v/>
      </c>
      <c r="J218" s="95" t="str">
        <f aca="true">IF(C218="","",IF(AND(F218&lt;&gt;"",OR(G218=St_Applied,G218=St_Interviewing)),TODAY()-F218,"—"))</f>
        <v/>
      </c>
      <c r="K218" s="91"/>
      <c r="L218" s="92"/>
      <c r="M218" s="91"/>
      <c r="N218" s="91"/>
      <c r="O218" s="91"/>
      <c r="P218" s="96"/>
      <c r="Q218" s="1" t="n">
        <f aca="false">IF(F218="",0,MONTH(F218))</f>
        <v>0</v>
      </c>
      <c r="R218" s="1" t="n">
        <f aca="false">IF(F218="",0,YEAR(F218))</f>
        <v>0</v>
      </c>
      <c r="S218" s="1" t="str">
        <f aca="false">IF(AND(C218&lt;&gt;"",H218&lt;&gt;"",OR(G218=St_Applied,G218=St_Interviewing)),H218+ROW()/100000,"")</f>
        <v/>
      </c>
    </row>
    <row r="219" customFormat="false" ht="21.75" hidden="false" customHeight="true" outlineLevel="0" collapsed="false">
      <c r="B219" s="89" t="str">
        <f aca="false">IF(C219="","",ROW()-7)</f>
        <v/>
      </c>
      <c r="C219" s="90"/>
      <c r="D219" s="91"/>
      <c r="E219" s="92"/>
      <c r="F219" s="93"/>
      <c r="G219" s="92"/>
      <c r="H219" s="93"/>
      <c r="I219" s="94" t="str">
        <f aca="true">IF(C219="","",IF(OR(H219="",NOT(OR(G219=St_Applied,G219=St_Interviewing))),"—",IF(H219&lt;TODAY(),"Overdue · "&amp;TEXT(H219,"dd mmm"),IF(H219=TODAY(),"Due today",IF(H219=TODAY()+1,"Tomorrow","In "&amp;(H219-TODAY())&amp;" days")))))</f>
        <v/>
      </c>
      <c r="J219" s="95" t="str">
        <f aca="true">IF(C219="","",IF(AND(F219&lt;&gt;"",OR(G219=St_Applied,G219=St_Interviewing)),TODAY()-F219,"—"))</f>
        <v/>
      </c>
      <c r="K219" s="91"/>
      <c r="L219" s="92"/>
      <c r="M219" s="91"/>
      <c r="N219" s="91"/>
      <c r="O219" s="91"/>
      <c r="P219" s="96"/>
      <c r="Q219" s="1" t="n">
        <f aca="false">IF(F219="",0,MONTH(F219))</f>
        <v>0</v>
      </c>
      <c r="R219" s="1" t="n">
        <f aca="false">IF(F219="",0,YEAR(F219))</f>
        <v>0</v>
      </c>
      <c r="S219" s="1" t="str">
        <f aca="false">IF(AND(C219&lt;&gt;"",H219&lt;&gt;"",OR(G219=St_Applied,G219=St_Interviewing)),H219+ROW()/100000,"")</f>
        <v/>
      </c>
    </row>
    <row r="220" customFormat="false" ht="21.75" hidden="false" customHeight="true" outlineLevel="0" collapsed="false">
      <c r="B220" s="89" t="str">
        <f aca="false">IF(C220="","",ROW()-7)</f>
        <v/>
      </c>
      <c r="C220" s="90"/>
      <c r="D220" s="91"/>
      <c r="E220" s="92"/>
      <c r="F220" s="93"/>
      <c r="G220" s="92"/>
      <c r="H220" s="93"/>
      <c r="I220" s="94" t="str">
        <f aca="true">IF(C220="","",IF(OR(H220="",NOT(OR(G220=St_Applied,G220=St_Interviewing))),"—",IF(H220&lt;TODAY(),"Overdue · "&amp;TEXT(H220,"dd mmm"),IF(H220=TODAY(),"Due today",IF(H220=TODAY()+1,"Tomorrow","In "&amp;(H220-TODAY())&amp;" days")))))</f>
        <v/>
      </c>
      <c r="J220" s="95" t="str">
        <f aca="true">IF(C220="","",IF(AND(F220&lt;&gt;"",OR(G220=St_Applied,G220=St_Interviewing)),TODAY()-F220,"—"))</f>
        <v/>
      </c>
      <c r="K220" s="91"/>
      <c r="L220" s="92"/>
      <c r="M220" s="91"/>
      <c r="N220" s="91"/>
      <c r="O220" s="91"/>
      <c r="P220" s="96"/>
      <c r="Q220" s="1" t="n">
        <f aca="false">IF(F220="",0,MONTH(F220))</f>
        <v>0</v>
      </c>
      <c r="R220" s="1" t="n">
        <f aca="false">IF(F220="",0,YEAR(F220))</f>
        <v>0</v>
      </c>
      <c r="S220" s="1" t="str">
        <f aca="false">IF(AND(C220&lt;&gt;"",H220&lt;&gt;"",OR(G220=St_Applied,G220=St_Interviewing)),H220+ROW()/100000,"")</f>
        <v/>
      </c>
    </row>
    <row r="221" customFormat="false" ht="21.75" hidden="false" customHeight="true" outlineLevel="0" collapsed="false">
      <c r="B221" s="89" t="str">
        <f aca="false">IF(C221="","",ROW()-7)</f>
        <v/>
      </c>
      <c r="C221" s="90"/>
      <c r="D221" s="91"/>
      <c r="E221" s="92"/>
      <c r="F221" s="93"/>
      <c r="G221" s="92"/>
      <c r="H221" s="93"/>
      <c r="I221" s="94" t="str">
        <f aca="true">IF(C221="","",IF(OR(H221="",NOT(OR(G221=St_Applied,G221=St_Interviewing))),"—",IF(H221&lt;TODAY(),"Overdue · "&amp;TEXT(H221,"dd mmm"),IF(H221=TODAY(),"Due today",IF(H221=TODAY()+1,"Tomorrow","In "&amp;(H221-TODAY())&amp;" days")))))</f>
        <v/>
      </c>
      <c r="J221" s="95" t="str">
        <f aca="true">IF(C221="","",IF(AND(F221&lt;&gt;"",OR(G221=St_Applied,G221=St_Interviewing)),TODAY()-F221,"—"))</f>
        <v/>
      </c>
      <c r="K221" s="91"/>
      <c r="L221" s="92"/>
      <c r="M221" s="91"/>
      <c r="N221" s="91"/>
      <c r="O221" s="91"/>
      <c r="P221" s="96"/>
      <c r="Q221" s="1" t="n">
        <f aca="false">IF(F221="",0,MONTH(F221))</f>
        <v>0</v>
      </c>
      <c r="R221" s="1" t="n">
        <f aca="false">IF(F221="",0,YEAR(F221))</f>
        <v>0</v>
      </c>
      <c r="S221" s="1" t="str">
        <f aca="false">IF(AND(C221&lt;&gt;"",H221&lt;&gt;"",OR(G221=St_Applied,G221=St_Interviewing)),H221+ROW()/100000,"")</f>
        <v/>
      </c>
    </row>
    <row r="222" customFormat="false" ht="21.75" hidden="false" customHeight="true" outlineLevel="0" collapsed="false">
      <c r="B222" s="89" t="str">
        <f aca="false">IF(C222="","",ROW()-7)</f>
        <v/>
      </c>
      <c r="C222" s="90"/>
      <c r="D222" s="91"/>
      <c r="E222" s="92"/>
      <c r="F222" s="93"/>
      <c r="G222" s="92"/>
      <c r="H222" s="93"/>
      <c r="I222" s="94" t="str">
        <f aca="true">IF(C222="","",IF(OR(H222="",NOT(OR(G222=St_Applied,G222=St_Interviewing))),"—",IF(H222&lt;TODAY(),"Overdue · "&amp;TEXT(H222,"dd mmm"),IF(H222=TODAY(),"Due today",IF(H222=TODAY()+1,"Tomorrow","In "&amp;(H222-TODAY())&amp;" days")))))</f>
        <v/>
      </c>
      <c r="J222" s="95" t="str">
        <f aca="true">IF(C222="","",IF(AND(F222&lt;&gt;"",OR(G222=St_Applied,G222=St_Interviewing)),TODAY()-F222,"—"))</f>
        <v/>
      </c>
      <c r="K222" s="91"/>
      <c r="L222" s="92"/>
      <c r="M222" s="91"/>
      <c r="N222" s="91"/>
      <c r="O222" s="91"/>
      <c r="P222" s="96"/>
      <c r="Q222" s="1" t="n">
        <f aca="false">IF(F222="",0,MONTH(F222))</f>
        <v>0</v>
      </c>
      <c r="R222" s="1" t="n">
        <f aca="false">IF(F222="",0,YEAR(F222))</f>
        <v>0</v>
      </c>
      <c r="S222" s="1" t="str">
        <f aca="false">IF(AND(C222&lt;&gt;"",H222&lt;&gt;"",OR(G222=St_Applied,G222=St_Interviewing)),H222+ROW()/100000,"")</f>
        <v/>
      </c>
    </row>
    <row r="223" customFormat="false" ht="21.75" hidden="false" customHeight="true" outlineLevel="0" collapsed="false">
      <c r="B223" s="89" t="str">
        <f aca="false">IF(C223="","",ROW()-7)</f>
        <v/>
      </c>
      <c r="C223" s="90"/>
      <c r="D223" s="91"/>
      <c r="E223" s="92"/>
      <c r="F223" s="93"/>
      <c r="G223" s="92"/>
      <c r="H223" s="93"/>
      <c r="I223" s="94" t="str">
        <f aca="true">IF(C223="","",IF(OR(H223="",NOT(OR(G223=St_Applied,G223=St_Interviewing))),"—",IF(H223&lt;TODAY(),"Overdue · "&amp;TEXT(H223,"dd mmm"),IF(H223=TODAY(),"Due today",IF(H223=TODAY()+1,"Tomorrow","In "&amp;(H223-TODAY())&amp;" days")))))</f>
        <v/>
      </c>
      <c r="J223" s="95" t="str">
        <f aca="true">IF(C223="","",IF(AND(F223&lt;&gt;"",OR(G223=St_Applied,G223=St_Interviewing)),TODAY()-F223,"—"))</f>
        <v/>
      </c>
      <c r="K223" s="91"/>
      <c r="L223" s="92"/>
      <c r="M223" s="91"/>
      <c r="N223" s="91"/>
      <c r="O223" s="91"/>
      <c r="P223" s="96"/>
      <c r="Q223" s="1" t="n">
        <f aca="false">IF(F223="",0,MONTH(F223))</f>
        <v>0</v>
      </c>
      <c r="R223" s="1" t="n">
        <f aca="false">IF(F223="",0,YEAR(F223))</f>
        <v>0</v>
      </c>
      <c r="S223" s="1" t="str">
        <f aca="false">IF(AND(C223&lt;&gt;"",H223&lt;&gt;"",OR(G223=St_Applied,G223=St_Interviewing)),H223+ROW()/100000,"")</f>
        <v/>
      </c>
    </row>
    <row r="224" customFormat="false" ht="21.75" hidden="false" customHeight="true" outlineLevel="0" collapsed="false">
      <c r="B224" s="89" t="str">
        <f aca="false">IF(C224="","",ROW()-7)</f>
        <v/>
      </c>
      <c r="C224" s="90"/>
      <c r="D224" s="91"/>
      <c r="E224" s="92"/>
      <c r="F224" s="93"/>
      <c r="G224" s="92"/>
      <c r="H224" s="93"/>
      <c r="I224" s="94" t="str">
        <f aca="true">IF(C224="","",IF(OR(H224="",NOT(OR(G224=St_Applied,G224=St_Interviewing))),"—",IF(H224&lt;TODAY(),"Overdue · "&amp;TEXT(H224,"dd mmm"),IF(H224=TODAY(),"Due today",IF(H224=TODAY()+1,"Tomorrow","In "&amp;(H224-TODAY())&amp;" days")))))</f>
        <v/>
      </c>
      <c r="J224" s="95" t="str">
        <f aca="true">IF(C224="","",IF(AND(F224&lt;&gt;"",OR(G224=St_Applied,G224=St_Interviewing)),TODAY()-F224,"—"))</f>
        <v/>
      </c>
      <c r="K224" s="91"/>
      <c r="L224" s="92"/>
      <c r="M224" s="91"/>
      <c r="N224" s="91"/>
      <c r="O224" s="91"/>
      <c r="P224" s="96"/>
      <c r="Q224" s="1" t="n">
        <f aca="false">IF(F224="",0,MONTH(F224))</f>
        <v>0</v>
      </c>
      <c r="R224" s="1" t="n">
        <f aca="false">IF(F224="",0,YEAR(F224))</f>
        <v>0</v>
      </c>
      <c r="S224" s="1" t="str">
        <f aca="false">IF(AND(C224&lt;&gt;"",H224&lt;&gt;"",OR(G224=St_Applied,G224=St_Interviewing)),H224+ROW()/100000,"")</f>
        <v/>
      </c>
    </row>
    <row r="225" customFormat="false" ht="21.75" hidden="false" customHeight="true" outlineLevel="0" collapsed="false">
      <c r="B225" s="89" t="str">
        <f aca="false">IF(C225="","",ROW()-7)</f>
        <v/>
      </c>
      <c r="C225" s="90"/>
      <c r="D225" s="91"/>
      <c r="E225" s="92"/>
      <c r="F225" s="93"/>
      <c r="G225" s="92"/>
      <c r="H225" s="93"/>
      <c r="I225" s="94" t="str">
        <f aca="true">IF(C225="","",IF(OR(H225="",NOT(OR(G225=St_Applied,G225=St_Interviewing))),"—",IF(H225&lt;TODAY(),"Overdue · "&amp;TEXT(H225,"dd mmm"),IF(H225=TODAY(),"Due today",IF(H225=TODAY()+1,"Tomorrow","In "&amp;(H225-TODAY())&amp;" days")))))</f>
        <v/>
      </c>
      <c r="J225" s="95" t="str">
        <f aca="true">IF(C225="","",IF(AND(F225&lt;&gt;"",OR(G225=St_Applied,G225=St_Interviewing)),TODAY()-F225,"—"))</f>
        <v/>
      </c>
      <c r="K225" s="91"/>
      <c r="L225" s="92"/>
      <c r="M225" s="91"/>
      <c r="N225" s="91"/>
      <c r="O225" s="91"/>
      <c r="P225" s="96"/>
      <c r="Q225" s="1" t="n">
        <f aca="false">IF(F225="",0,MONTH(F225))</f>
        <v>0</v>
      </c>
      <c r="R225" s="1" t="n">
        <f aca="false">IF(F225="",0,YEAR(F225))</f>
        <v>0</v>
      </c>
      <c r="S225" s="1" t="str">
        <f aca="false">IF(AND(C225&lt;&gt;"",H225&lt;&gt;"",OR(G225=St_Applied,G225=St_Interviewing)),H225+ROW()/100000,"")</f>
        <v/>
      </c>
    </row>
    <row r="226" customFormat="false" ht="21.75" hidden="false" customHeight="true" outlineLevel="0" collapsed="false">
      <c r="B226" s="89" t="str">
        <f aca="false">IF(C226="","",ROW()-7)</f>
        <v/>
      </c>
      <c r="C226" s="90"/>
      <c r="D226" s="91"/>
      <c r="E226" s="92"/>
      <c r="F226" s="93"/>
      <c r="G226" s="92"/>
      <c r="H226" s="93"/>
      <c r="I226" s="94" t="str">
        <f aca="true">IF(C226="","",IF(OR(H226="",NOT(OR(G226=St_Applied,G226=St_Interviewing))),"—",IF(H226&lt;TODAY(),"Overdue · "&amp;TEXT(H226,"dd mmm"),IF(H226=TODAY(),"Due today",IF(H226=TODAY()+1,"Tomorrow","In "&amp;(H226-TODAY())&amp;" days")))))</f>
        <v/>
      </c>
      <c r="J226" s="95" t="str">
        <f aca="true">IF(C226="","",IF(AND(F226&lt;&gt;"",OR(G226=St_Applied,G226=St_Interviewing)),TODAY()-F226,"—"))</f>
        <v/>
      </c>
      <c r="K226" s="91"/>
      <c r="L226" s="92"/>
      <c r="M226" s="91"/>
      <c r="N226" s="91"/>
      <c r="O226" s="91"/>
      <c r="P226" s="96"/>
      <c r="Q226" s="1" t="n">
        <f aca="false">IF(F226="",0,MONTH(F226))</f>
        <v>0</v>
      </c>
      <c r="R226" s="1" t="n">
        <f aca="false">IF(F226="",0,YEAR(F226))</f>
        <v>0</v>
      </c>
      <c r="S226" s="1" t="str">
        <f aca="false">IF(AND(C226&lt;&gt;"",H226&lt;&gt;"",OR(G226=St_Applied,G226=St_Interviewing)),H226+ROW()/100000,"")</f>
        <v/>
      </c>
    </row>
    <row r="227" customFormat="false" ht="21.75" hidden="false" customHeight="true" outlineLevel="0" collapsed="false">
      <c r="B227" s="89" t="str">
        <f aca="false">IF(C227="","",ROW()-7)</f>
        <v/>
      </c>
      <c r="C227" s="90"/>
      <c r="D227" s="91"/>
      <c r="E227" s="92"/>
      <c r="F227" s="93"/>
      <c r="G227" s="92"/>
      <c r="H227" s="93"/>
      <c r="I227" s="94" t="str">
        <f aca="true">IF(C227="","",IF(OR(H227="",NOT(OR(G227=St_Applied,G227=St_Interviewing))),"—",IF(H227&lt;TODAY(),"Overdue · "&amp;TEXT(H227,"dd mmm"),IF(H227=TODAY(),"Due today",IF(H227=TODAY()+1,"Tomorrow","In "&amp;(H227-TODAY())&amp;" days")))))</f>
        <v/>
      </c>
      <c r="J227" s="95" t="str">
        <f aca="true">IF(C227="","",IF(AND(F227&lt;&gt;"",OR(G227=St_Applied,G227=St_Interviewing)),TODAY()-F227,"—"))</f>
        <v/>
      </c>
      <c r="K227" s="91"/>
      <c r="L227" s="92"/>
      <c r="M227" s="91"/>
      <c r="N227" s="91"/>
      <c r="O227" s="91"/>
      <c r="P227" s="96"/>
      <c r="Q227" s="1" t="n">
        <f aca="false">IF(F227="",0,MONTH(F227))</f>
        <v>0</v>
      </c>
      <c r="R227" s="1" t="n">
        <f aca="false">IF(F227="",0,YEAR(F227))</f>
        <v>0</v>
      </c>
      <c r="S227" s="1" t="str">
        <f aca="false">IF(AND(C227&lt;&gt;"",H227&lt;&gt;"",OR(G227=St_Applied,G227=St_Interviewing)),H227+ROW()/100000,"")</f>
        <v/>
      </c>
    </row>
    <row r="228" customFormat="false" ht="21.75" hidden="false" customHeight="true" outlineLevel="0" collapsed="false">
      <c r="B228" s="89" t="str">
        <f aca="false">IF(C228="","",ROW()-7)</f>
        <v/>
      </c>
      <c r="C228" s="90"/>
      <c r="D228" s="91"/>
      <c r="E228" s="92"/>
      <c r="F228" s="93"/>
      <c r="G228" s="92"/>
      <c r="H228" s="93"/>
      <c r="I228" s="94" t="str">
        <f aca="true">IF(C228="","",IF(OR(H228="",NOT(OR(G228=St_Applied,G228=St_Interviewing))),"—",IF(H228&lt;TODAY(),"Overdue · "&amp;TEXT(H228,"dd mmm"),IF(H228=TODAY(),"Due today",IF(H228=TODAY()+1,"Tomorrow","In "&amp;(H228-TODAY())&amp;" days")))))</f>
        <v/>
      </c>
      <c r="J228" s="95" t="str">
        <f aca="true">IF(C228="","",IF(AND(F228&lt;&gt;"",OR(G228=St_Applied,G228=St_Interviewing)),TODAY()-F228,"—"))</f>
        <v/>
      </c>
      <c r="K228" s="91"/>
      <c r="L228" s="92"/>
      <c r="M228" s="91"/>
      <c r="N228" s="91"/>
      <c r="O228" s="91"/>
      <c r="P228" s="96"/>
      <c r="Q228" s="1" t="n">
        <f aca="false">IF(F228="",0,MONTH(F228))</f>
        <v>0</v>
      </c>
      <c r="R228" s="1" t="n">
        <f aca="false">IF(F228="",0,YEAR(F228))</f>
        <v>0</v>
      </c>
      <c r="S228" s="1" t="str">
        <f aca="false">IF(AND(C228&lt;&gt;"",H228&lt;&gt;"",OR(G228=St_Applied,G228=St_Interviewing)),H228+ROW()/100000,"")</f>
        <v/>
      </c>
    </row>
    <row r="229" customFormat="false" ht="21.75" hidden="false" customHeight="true" outlineLevel="0" collapsed="false">
      <c r="B229" s="89" t="str">
        <f aca="false">IF(C229="","",ROW()-7)</f>
        <v/>
      </c>
      <c r="C229" s="90"/>
      <c r="D229" s="91"/>
      <c r="E229" s="92"/>
      <c r="F229" s="93"/>
      <c r="G229" s="92"/>
      <c r="H229" s="93"/>
      <c r="I229" s="94" t="str">
        <f aca="true">IF(C229="","",IF(OR(H229="",NOT(OR(G229=St_Applied,G229=St_Interviewing))),"—",IF(H229&lt;TODAY(),"Overdue · "&amp;TEXT(H229,"dd mmm"),IF(H229=TODAY(),"Due today",IF(H229=TODAY()+1,"Tomorrow","In "&amp;(H229-TODAY())&amp;" days")))))</f>
        <v/>
      </c>
      <c r="J229" s="95" t="str">
        <f aca="true">IF(C229="","",IF(AND(F229&lt;&gt;"",OR(G229=St_Applied,G229=St_Interviewing)),TODAY()-F229,"—"))</f>
        <v/>
      </c>
      <c r="K229" s="91"/>
      <c r="L229" s="92"/>
      <c r="M229" s="91"/>
      <c r="N229" s="91"/>
      <c r="O229" s="91"/>
      <c r="P229" s="96"/>
      <c r="Q229" s="1" t="n">
        <f aca="false">IF(F229="",0,MONTH(F229))</f>
        <v>0</v>
      </c>
      <c r="R229" s="1" t="n">
        <f aca="false">IF(F229="",0,YEAR(F229))</f>
        <v>0</v>
      </c>
      <c r="S229" s="1" t="str">
        <f aca="false">IF(AND(C229&lt;&gt;"",H229&lt;&gt;"",OR(G229=St_Applied,G229=St_Interviewing)),H229+ROW()/100000,"")</f>
        <v/>
      </c>
    </row>
    <row r="230" customFormat="false" ht="21.75" hidden="false" customHeight="true" outlineLevel="0" collapsed="false">
      <c r="B230" s="89" t="str">
        <f aca="false">IF(C230="","",ROW()-7)</f>
        <v/>
      </c>
      <c r="C230" s="90"/>
      <c r="D230" s="91"/>
      <c r="E230" s="92"/>
      <c r="F230" s="93"/>
      <c r="G230" s="92"/>
      <c r="H230" s="93"/>
      <c r="I230" s="94" t="str">
        <f aca="true">IF(C230="","",IF(OR(H230="",NOT(OR(G230=St_Applied,G230=St_Interviewing))),"—",IF(H230&lt;TODAY(),"Overdue · "&amp;TEXT(H230,"dd mmm"),IF(H230=TODAY(),"Due today",IF(H230=TODAY()+1,"Tomorrow","In "&amp;(H230-TODAY())&amp;" days")))))</f>
        <v/>
      </c>
      <c r="J230" s="95" t="str">
        <f aca="true">IF(C230="","",IF(AND(F230&lt;&gt;"",OR(G230=St_Applied,G230=St_Interviewing)),TODAY()-F230,"—"))</f>
        <v/>
      </c>
      <c r="K230" s="91"/>
      <c r="L230" s="92"/>
      <c r="M230" s="91"/>
      <c r="N230" s="91"/>
      <c r="O230" s="91"/>
      <c r="P230" s="96"/>
      <c r="Q230" s="1" t="n">
        <f aca="false">IF(F230="",0,MONTH(F230))</f>
        <v>0</v>
      </c>
      <c r="R230" s="1" t="n">
        <f aca="false">IF(F230="",0,YEAR(F230))</f>
        <v>0</v>
      </c>
      <c r="S230" s="1" t="str">
        <f aca="false">IF(AND(C230&lt;&gt;"",H230&lt;&gt;"",OR(G230=St_Applied,G230=St_Interviewing)),H230+ROW()/100000,"")</f>
        <v/>
      </c>
    </row>
    <row r="231" customFormat="false" ht="21.75" hidden="false" customHeight="true" outlineLevel="0" collapsed="false">
      <c r="B231" s="89" t="str">
        <f aca="false">IF(C231="","",ROW()-7)</f>
        <v/>
      </c>
      <c r="C231" s="90"/>
      <c r="D231" s="91"/>
      <c r="E231" s="92"/>
      <c r="F231" s="93"/>
      <c r="G231" s="92"/>
      <c r="H231" s="93"/>
      <c r="I231" s="94" t="str">
        <f aca="true">IF(C231="","",IF(OR(H231="",NOT(OR(G231=St_Applied,G231=St_Interviewing))),"—",IF(H231&lt;TODAY(),"Overdue · "&amp;TEXT(H231,"dd mmm"),IF(H231=TODAY(),"Due today",IF(H231=TODAY()+1,"Tomorrow","In "&amp;(H231-TODAY())&amp;" days")))))</f>
        <v/>
      </c>
      <c r="J231" s="95" t="str">
        <f aca="true">IF(C231="","",IF(AND(F231&lt;&gt;"",OR(G231=St_Applied,G231=St_Interviewing)),TODAY()-F231,"—"))</f>
        <v/>
      </c>
      <c r="K231" s="91"/>
      <c r="L231" s="92"/>
      <c r="M231" s="91"/>
      <c r="N231" s="91"/>
      <c r="O231" s="91"/>
      <c r="P231" s="96"/>
      <c r="Q231" s="1" t="n">
        <f aca="false">IF(F231="",0,MONTH(F231))</f>
        <v>0</v>
      </c>
      <c r="R231" s="1" t="n">
        <f aca="false">IF(F231="",0,YEAR(F231))</f>
        <v>0</v>
      </c>
      <c r="S231" s="1" t="str">
        <f aca="false">IF(AND(C231&lt;&gt;"",H231&lt;&gt;"",OR(G231=St_Applied,G231=St_Interviewing)),H231+ROW()/100000,"")</f>
        <v/>
      </c>
    </row>
    <row r="232" customFormat="false" ht="21.75" hidden="false" customHeight="true" outlineLevel="0" collapsed="false">
      <c r="B232" s="89" t="str">
        <f aca="false">IF(C232="","",ROW()-7)</f>
        <v/>
      </c>
      <c r="C232" s="90"/>
      <c r="D232" s="91"/>
      <c r="E232" s="92"/>
      <c r="F232" s="93"/>
      <c r="G232" s="92"/>
      <c r="H232" s="93"/>
      <c r="I232" s="94" t="str">
        <f aca="true">IF(C232="","",IF(OR(H232="",NOT(OR(G232=St_Applied,G232=St_Interviewing))),"—",IF(H232&lt;TODAY(),"Overdue · "&amp;TEXT(H232,"dd mmm"),IF(H232=TODAY(),"Due today",IF(H232=TODAY()+1,"Tomorrow","In "&amp;(H232-TODAY())&amp;" days")))))</f>
        <v/>
      </c>
      <c r="J232" s="95" t="str">
        <f aca="true">IF(C232="","",IF(AND(F232&lt;&gt;"",OR(G232=St_Applied,G232=St_Interviewing)),TODAY()-F232,"—"))</f>
        <v/>
      </c>
      <c r="K232" s="91"/>
      <c r="L232" s="92"/>
      <c r="M232" s="91"/>
      <c r="N232" s="91"/>
      <c r="O232" s="91"/>
      <c r="P232" s="96"/>
      <c r="Q232" s="1" t="n">
        <f aca="false">IF(F232="",0,MONTH(F232))</f>
        <v>0</v>
      </c>
      <c r="R232" s="1" t="n">
        <f aca="false">IF(F232="",0,YEAR(F232))</f>
        <v>0</v>
      </c>
      <c r="S232" s="1" t="str">
        <f aca="false">IF(AND(C232&lt;&gt;"",H232&lt;&gt;"",OR(G232=St_Applied,G232=St_Interviewing)),H232+ROW()/100000,"")</f>
        <v/>
      </c>
    </row>
    <row r="233" customFormat="false" ht="21.75" hidden="false" customHeight="true" outlineLevel="0" collapsed="false">
      <c r="B233" s="89" t="str">
        <f aca="false">IF(C233="","",ROW()-7)</f>
        <v/>
      </c>
      <c r="C233" s="90"/>
      <c r="D233" s="91"/>
      <c r="E233" s="92"/>
      <c r="F233" s="93"/>
      <c r="G233" s="92"/>
      <c r="H233" s="93"/>
      <c r="I233" s="94" t="str">
        <f aca="true">IF(C233="","",IF(OR(H233="",NOT(OR(G233=St_Applied,G233=St_Interviewing))),"—",IF(H233&lt;TODAY(),"Overdue · "&amp;TEXT(H233,"dd mmm"),IF(H233=TODAY(),"Due today",IF(H233=TODAY()+1,"Tomorrow","In "&amp;(H233-TODAY())&amp;" days")))))</f>
        <v/>
      </c>
      <c r="J233" s="95" t="str">
        <f aca="true">IF(C233="","",IF(AND(F233&lt;&gt;"",OR(G233=St_Applied,G233=St_Interviewing)),TODAY()-F233,"—"))</f>
        <v/>
      </c>
      <c r="K233" s="91"/>
      <c r="L233" s="92"/>
      <c r="M233" s="91"/>
      <c r="N233" s="91"/>
      <c r="O233" s="91"/>
      <c r="P233" s="96"/>
      <c r="Q233" s="1" t="n">
        <f aca="false">IF(F233="",0,MONTH(F233))</f>
        <v>0</v>
      </c>
      <c r="R233" s="1" t="n">
        <f aca="false">IF(F233="",0,YEAR(F233))</f>
        <v>0</v>
      </c>
      <c r="S233" s="1" t="str">
        <f aca="false">IF(AND(C233&lt;&gt;"",H233&lt;&gt;"",OR(G233=St_Applied,G233=St_Interviewing)),H233+ROW()/100000,"")</f>
        <v/>
      </c>
    </row>
    <row r="234" customFormat="false" ht="21.75" hidden="false" customHeight="true" outlineLevel="0" collapsed="false">
      <c r="B234" s="89" t="str">
        <f aca="false">IF(C234="","",ROW()-7)</f>
        <v/>
      </c>
      <c r="C234" s="90"/>
      <c r="D234" s="91"/>
      <c r="E234" s="92"/>
      <c r="F234" s="93"/>
      <c r="G234" s="92"/>
      <c r="H234" s="93"/>
      <c r="I234" s="94" t="str">
        <f aca="true">IF(C234="","",IF(OR(H234="",NOT(OR(G234=St_Applied,G234=St_Interviewing))),"—",IF(H234&lt;TODAY(),"Overdue · "&amp;TEXT(H234,"dd mmm"),IF(H234=TODAY(),"Due today",IF(H234=TODAY()+1,"Tomorrow","In "&amp;(H234-TODAY())&amp;" days")))))</f>
        <v/>
      </c>
      <c r="J234" s="95" t="str">
        <f aca="true">IF(C234="","",IF(AND(F234&lt;&gt;"",OR(G234=St_Applied,G234=St_Interviewing)),TODAY()-F234,"—"))</f>
        <v/>
      </c>
      <c r="K234" s="91"/>
      <c r="L234" s="92"/>
      <c r="M234" s="91"/>
      <c r="N234" s="91"/>
      <c r="O234" s="91"/>
      <c r="P234" s="96"/>
      <c r="Q234" s="1" t="n">
        <f aca="false">IF(F234="",0,MONTH(F234))</f>
        <v>0</v>
      </c>
      <c r="R234" s="1" t="n">
        <f aca="false">IF(F234="",0,YEAR(F234))</f>
        <v>0</v>
      </c>
      <c r="S234" s="1" t="str">
        <f aca="false">IF(AND(C234&lt;&gt;"",H234&lt;&gt;"",OR(G234=St_Applied,G234=St_Interviewing)),H234+ROW()/100000,"")</f>
        <v/>
      </c>
    </row>
    <row r="235" customFormat="false" ht="21.75" hidden="false" customHeight="true" outlineLevel="0" collapsed="false">
      <c r="B235" s="89" t="str">
        <f aca="false">IF(C235="","",ROW()-7)</f>
        <v/>
      </c>
      <c r="C235" s="90"/>
      <c r="D235" s="91"/>
      <c r="E235" s="92"/>
      <c r="F235" s="93"/>
      <c r="G235" s="92"/>
      <c r="H235" s="93"/>
      <c r="I235" s="94" t="str">
        <f aca="true">IF(C235="","",IF(OR(H235="",NOT(OR(G235=St_Applied,G235=St_Interviewing))),"—",IF(H235&lt;TODAY(),"Overdue · "&amp;TEXT(H235,"dd mmm"),IF(H235=TODAY(),"Due today",IF(H235=TODAY()+1,"Tomorrow","In "&amp;(H235-TODAY())&amp;" days")))))</f>
        <v/>
      </c>
      <c r="J235" s="95" t="str">
        <f aca="true">IF(C235="","",IF(AND(F235&lt;&gt;"",OR(G235=St_Applied,G235=St_Interviewing)),TODAY()-F235,"—"))</f>
        <v/>
      </c>
      <c r="K235" s="91"/>
      <c r="L235" s="92"/>
      <c r="M235" s="91"/>
      <c r="N235" s="91"/>
      <c r="O235" s="91"/>
      <c r="P235" s="96"/>
      <c r="Q235" s="1" t="n">
        <f aca="false">IF(F235="",0,MONTH(F235))</f>
        <v>0</v>
      </c>
      <c r="R235" s="1" t="n">
        <f aca="false">IF(F235="",0,YEAR(F235))</f>
        <v>0</v>
      </c>
      <c r="S235" s="1" t="str">
        <f aca="false">IF(AND(C235&lt;&gt;"",H235&lt;&gt;"",OR(G235=St_Applied,G235=St_Interviewing)),H235+ROW()/100000,"")</f>
        <v/>
      </c>
    </row>
    <row r="236" customFormat="false" ht="21.75" hidden="false" customHeight="true" outlineLevel="0" collapsed="false">
      <c r="B236" s="89" t="str">
        <f aca="false">IF(C236="","",ROW()-7)</f>
        <v/>
      </c>
      <c r="C236" s="90"/>
      <c r="D236" s="91"/>
      <c r="E236" s="92"/>
      <c r="F236" s="93"/>
      <c r="G236" s="92"/>
      <c r="H236" s="93"/>
      <c r="I236" s="94" t="str">
        <f aca="true">IF(C236="","",IF(OR(H236="",NOT(OR(G236=St_Applied,G236=St_Interviewing))),"—",IF(H236&lt;TODAY(),"Overdue · "&amp;TEXT(H236,"dd mmm"),IF(H236=TODAY(),"Due today",IF(H236=TODAY()+1,"Tomorrow","In "&amp;(H236-TODAY())&amp;" days")))))</f>
        <v/>
      </c>
      <c r="J236" s="95" t="str">
        <f aca="true">IF(C236="","",IF(AND(F236&lt;&gt;"",OR(G236=St_Applied,G236=St_Interviewing)),TODAY()-F236,"—"))</f>
        <v/>
      </c>
      <c r="K236" s="91"/>
      <c r="L236" s="92"/>
      <c r="M236" s="91"/>
      <c r="N236" s="91"/>
      <c r="O236" s="91"/>
      <c r="P236" s="96"/>
      <c r="Q236" s="1" t="n">
        <f aca="false">IF(F236="",0,MONTH(F236))</f>
        <v>0</v>
      </c>
      <c r="R236" s="1" t="n">
        <f aca="false">IF(F236="",0,YEAR(F236))</f>
        <v>0</v>
      </c>
      <c r="S236" s="1" t="str">
        <f aca="false">IF(AND(C236&lt;&gt;"",H236&lt;&gt;"",OR(G236=St_Applied,G236=St_Interviewing)),H236+ROW()/100000,"")</f>
        <v/>
      </c>
    </row>
    <row r="237" customFormat="false" ht="21.75" hidden="false" customHeight="true" outlineLevel="0" collapsed="false">
      <c r="B237" s="89" t="str">
        <f aca="false">IF(C237="","",ROW()-7)</f>
        <v/>
      </c>
      <c r="C237" s="90"/>
      <c r="D237" s="91"/>
      <c r="E237" s="92"/>
      <c r="F237" s="93"/>
      <c r="G237" s="92"/>
      <c r="H237" s="93"/>
      <c r="I237" s="94" t="str">
        <f aca="true">IF(C237="","",IF(OR(H237="",NOT(OR(G237=St_Applied,G237=St_Interviewing))),"—",IF(H237&lt;TODAY(),"Overdue · "&amp;TEXT(H237,"dd mmm"),IF(H237=TODAY(),"Due today",IF(H237=TODAY()+1,"Tomorrow","In "&amp;(H237-TODAY())&amp;" days")))))</f>
        <v/>
      </c>
      <c r="J237" s="95" t="str">
        <f aca="true">IF(C237="","",IF(AND(F237&lt;&gt;"",OR(G237=St_Applied,G237=St_Interviewing)),TODAY()-F237,"—"))</f>
        <v/>
      </c>
      <c r="K237" s="91"/>
      <c r="L237" s="92"/>
      <c r="M237" s="91"/>
      <c r="N237" s="91"/>
      <c r="O237" s="91"/>
      <c r="P237" s="96"/>
      <c r="Q237" s="1" t="n">
        <f aca="false">IF(F237="",0,MONTH(F237))</f>
        <v>0</v>
      </c>
      <c r="R237" s="1" t="n">
        <f aca="false">IF(F237="",0,YEAR(F237))</f>
        <v>0</v>
      </c>
      <c r="S237" s="1" t="str">
        <f aca="false">IF(AND(C237&lt;&gt;"",H237&lt;&gt;"",OR(G237=St_Applied,G237=St_Interviewing)),H237+ROW()/100000,"")</f>
        <v/>
      </c>
    </row>
    <row r="238" customFormat="false" ht="21.75" hidden="false" customHeight="true" outlineLevel="0" collapsed="false">
      <c r="B238" s="89" t="str">
        <f aca="false">IF(C238="","",ROW()-7)</f>
        <v/>
      </c>
      <c r="C238" s="90"/>
      <c r="D238" s="91"/>
      <c r="E238" s="92"/>
      <c r="F238" s="93"/>
      <c r="G238" s="92"/>
      <c r="H238" s="93"/>
      <c r="I238" s="94" t="str">
        <f aca="true">IF(C238="","",IF(OR(H238="",NOT(OR(G238=St_Applied,G238=St_Interviewing))),"—",IF(H238&lt;TODAY(),"Overdue · "&amp;TEXT(H238,"dd mmm"),IF(H238=TODAY(),"Due today",IF(H238=TODAY()+1,"Tomorrow","In "&amp;(H238-TODAY())&amp;" days")))))</f>
        <v/>
      </c>
      <c r="J238" s="95" t="str">
        <f aca="true">IF(C238="","",IF(AND(F238&lt;&gt;"",OR(G238=St_Applied,G238=St_Interviewing)),TODAY()-F238,"—"))</f>
        <v/>
      </c>
      <c r="K238" s="91"/>
      <c r="L238" s="92"/>
      <c r="M238" s="91"/>
      <c r="N238" s="91"/>
      <c r="O238" s="91"/>
      <c r="P238" s="96"/>
      <c r="Q238" s="1" t="n">
        <f aca="false">IF(F238="",0,MONTH(F238))</f>
        <v>0</v>
      </c>
      <c r="R238" s="1" t="n">
        <f aca="false">IF(F238="",0,YEAR(F238))</f>
        <v>0</v>
      </c>
      <c r="S238" s="1" t="str">
        <f aca="false">IF(AND(C238&lt;&gt;"",H238&lt;&gt;"",OR(G238=St_Applied,G238=St_Interviewing)),H238+ROW()/100000,"")</f>
        <v/>
      </c>
    </row>
    <row r="239" customFormat="false" ht="21.75" hidden="false" customHeight="true" outlineLevel="0" collapsed="false">
      <c r="B239" s="89" t="str">
        <f aca="false">IF(C239="","",ROW()-7)</f>
        <v/>
      </c>
      <c r="C239" s="90"/>
      <c r="D239" s="91"/>
      <c r="E239" s="92"/>
      <c r="F239" s="93"/>
      <c r="G239" s="92"/>
      <c r="H239" s="93"/>
      <c r="I239" s="94" t="str">
        <f aca="true">IF(C239="","",IF(OR(H239="",NOT(OR(G239=St_Applied,G239=St_Interviewing))),"—",IF(H239&lt;TODAY(),"Overdue · "&amp;TEXT(H239,"dd mmm"),IF(H239=TODAY(),"Due today",IF(H239=TODAY()+1,"Tomorrow","In "&amp;(H239-TODAY())&amp;" days")))))</f>
        <v/>
      </c>
      <c r="J239" s="95" t="str">
        <f aca="true">IF(C239="","",IF(AND(F239&lt;&gt;"",OR(G239=St_Applied,G239=St_Interviewing)),TODAY()-F239,"—"))</f>
        <v/>
      </c>
      <c r="K239" s="91"/>
      <c r="L239" s="92"/>
      <c r="M239" s="91"/>
      <c r="N239" s="91"/>
      <c r="O239" s="91"/>
      <c r="P239" s="96"/>
      <c r="Q239" s="1" t="n">
        <f aca="false">IF(F239="",0,MONTH(F239))</f>
        <v>0</v>
      </c>
      <c r="R239" s="1" t="n">
        <f aca="false">IF(F239="",0,YEAR(F239))</f>
        <v>0</v>
      </c>
      <c r="S239" s="1" t="str">
        <f aca="false">IF(AND(C239&lt;&gt;"",H239&lt;&gt;"",OR(G239=St_Applied,G239=St_Interviewing)),H239+ROW()/100000,"")</f>
        <v/>
      </c>
    </row>
    <row r="240" customFormat="false" ht="21.75" hidden="false" customHeight="true" outlineLevel="0" collapsed="false">
      <c r="B240" s="89" t="str">
        <f aca="false">IF(C240="","",ROW()-7)</f>
        <v/>
      </c>
      <c r="C240" s="90"/>
      <c r="D240" s="91"/>
      <c r="E240" s="92"/>
      <c r="F240" s="93"/>
      <c r="G240" s="92"/>
      <c r="H240" s="93"/>
      <c r="I240" s="94" t="str">
        <f aca="true">IF(C240="","",IF(OR(H240="",NOT(OR(G240=St_Applied,G240=St_Interviewing))),"—",IF(H240&lt;TODAY(),"Overdue · "&amp;TEXT(H240,"dd mmm"),IF(H240=TODAY(),"Due today",IF(H240=TODAY()+1,"Tomorrow","In "&amp;(H240-TODAY())&amp;" days")))))</f>
        <v/>
      </c>
      <c r="J240" s="95" t="str">
        <f aca="true">IF(C240="","",IF(AND(F240&lt;&gt;"",OR(G240=St_Applied,G240=St_Interviewing)),TODAY()-F240,"—"))</f>
        <v/>
      </c>
      <c r="K240" s="91"/>
      <c r="L240" s="92"/>
      <c r="M240" s="91"/>
      <c r="N240" s="91"/>
      <c r="O240" s="91"/>
      <c r="P240" s="96"/>
      <c r="Q240" s="1" t="n">
        <f aca="false">IF(F240="",0,MONTH(F240))</f>
        <v>0</v>
      </c>
      <c r="R240" s="1" t="n">
        <f aca="false">IF(F240="",0,YEAR(F240))</f>
        <v>0</v>
      </c>
      <c r="S240" s="1" t="str">
        <f aca="false">IF(AND(C240&lt;&gt;"",H240&lt;&gt;"",OR(G240=St_Applied,G240=St_Interviewing)),H240+ROW()/100000,"")</f>
        <v/>
      </c>
    </row>
    <row r="241" customFormat="false" ht="21.75" hidden="false" customHeight="true" outlineLevel="0" collapsed="false">
      <c r="B241" s="89" t="str">
        <f aca="false">IF(C241="","",ROW()-7)</f>
        <v/>
      </c>
      <c r="C241" s="90"/>
      <c r="D241" s="91"/>
      <c r="E241" s="92"/>
      <c r="F241" s="93"/>
      <c r="G241" s="92"/>
      <c r="H241" s="93"/>
      <c r="I241" s="94" t="str">
        <f aca="true">IF(C241="","",IF(OR(H241="",NOT(OR(G241=St_Applied,G241=St_Interviewing))),"—",IF(H241&lt;TODAY(),"Overdue · "&amp;TEXT(H241,"dd mmm"),IF(H241=TODAY(),"Due today",IF(H241=TODAY()+1,"Tomorrow","In "&amp;(H241-TODAY())&amp;" days")))))</f>
        <v/>
      </c>
      <c r="J241" s="95" t="str">
        <f aca="true">IF(C241="","",IF(AND(F241&lt;&gt;"",OR(G241=St_Applied,G241=St_Interviewing)),TODAY()-F241,"—"))</f>
        <v/>
      </c>
      <c r="K241" s="91"/>
      <c r="L241" s="92"/>
      <c r="M241" s="91"/>
      <c r="N241" s="91"/>
      <c r="O241" s="91"/>
      <c r="P241" s="96"/>
      <c r="Q241" s="1" t="n">
        <f aca="false">IF(F241="",0,MONTH(F241))</f>
        <v>0</v>
      </c>
      <c r="R241" s="1" t="n">
        <f aca="false">IF(F241="",0,YEAR(F241))</f>
        <v>0</v>
      </c>
      <c r="S241" s="1" t="str">
        <f aca="false">IF(AND(C241&lt;&gt;"",H241&lt;&gt;"",OR(G241=St_Applied,G241=St_Interviewing)),H241+ROW()/100000,"")</f>
        <v/>
      </c>
    </row>
    <row r="242" customFormat="false" ht="21.75" hidden="false" customHeight="true" outlineLevel="0" collapsed="false">
      <c r="B242" s="89" t="str">
        <f aca="false">IF(C242="","",ROW()-7)</f>
        <v/>
      </c>
      <c r="C242" s="90"/>
      <c r="D242" s="91"/>
      <c r="E242" s="92"/>
      <c r="F242" s="93"/>
      <c r="G242" s="92"/>
      <c r="H242" s="93"/>
      <c r="I242" s="94" t="str">
        <f aca="true">IF(C242="","",IF(OR(H242="",NOT(OR(G242=St_Applied,G242=St_Interviewing))),"—",IF(H242&lt;TODAY(),"Overdue · "&amp;TEXT(H242,"dd mmm"),IF(H242=TODAY(),"Due today",IF(H242=TODAY()+1,"Tomorrow","In "&amp;(H242-TODAY())&amp;" days")))))</f>
        <v/>
      </c>
      <c r="J242" s="95" t="str">
        <f aca="true">IF(C242="","",IF(AND(F242&lt;&gt;"",OR(G242=St_Applied,G242=St_Interviewing)),TODAY()-F242,"—"))</f>
        <v/>
      </c>
      <c r="K242" s="91"/>
      <c r="L242" s="92"/>
      <c r="M242" s="91"/>
      <c r="N242" s="91"/>
      <c r="O242" s="91"/>
      <c r="P242" s="96"/>
      <c r="Q242" s="1" t="n">
        <f aca="false">IF(F242="",0,MONTH(F242))</f>
        <v>0</v>
      </c>
      <c r="R242" s="1" t="n">
        <f aca="false">IF(F242="",0,YEAR(F242))</f>
        <v>0</v>
      </c>
      <c r="S242" s="1" t="str">
        <f aca="false">IF(AND(C242&lt;&gt;"",H242&lt;&gt;"",OR(G242=St_Applied,G242=St_Interviewing)),H242+ROW()/100000,"")</f>
        <v/>
      </c>
    </row>
    <row r="243" customFormat="false" ht="21.75" hidden="false" customHeight="true" outlineLevel="0" collapsed="false">
      <c r="B243" s="89" t="str">
        <f aca="false">IF(C243="","",ROW()-7)</f>
        <v/>
      </c>
      <c r="C243" s="90"/>
      <c r="D243" s="91"/>
      <c r="E243" s="92"/>
      <c r="F243" s="93"/>
      <c r="G243" s="92"/>
      <c r="H243" s="93"/>
      <c r="I243" s="94" t="str">
        <f aca="true">IF(C243="","",IF(OR(H243="",NOT(OR(G243=St_Applied,G243=St_Interviewing))),"—",IF(H243&lt;TODAY(),"Overdue · "&amp;TEXT(H243,"dd mmm"),IF(H243=TODAY(),"Due today",IF(H243=TODAY()+1,"Tomorrow","In "&amp;(H243-TODAY())&amp;" days")))))</f>
        <v/>
      </c>
      <c r="J243" s="95" t="str">
        <f aca="true">IF(C243="","",IF(AND(F243&lt;&gt;"",OR(G243=St_Applied,G243=St_Interviewing)),TODAY()-F243,"—"))</f>
        <v/>
      </c>
      <c r="K243" s="91"/>
      <c r="L243" s="92"/>
      <c r="M243" s="91"/>
      <c r="N243" s="91"/>
      <c r="O243" s="91"/>
      <c r="P243" s="96"/>
      <c r="Q243" s="1" t="n">
        <f aca="false">IF(F243="",0,MONTH(F243))</f>
        <v>0</v>
      </c>
      <c r="R243" s="1" t="n">
        <f aca="false">IF(F243="",0,YEAR(F243))</f>
        <v>0</v>
      </c>
      <c r="S243" s="1" t="str">
        <f aca="false">IF(AND(C243&lt;&gt;"",H243&lt;&gt;"",OR(G243=St_Applied,G243=St_Interviewing)),H243+ROW()/100000,"")</f>
        <v/>
      </c>
    </row>
    <row r="244" customFormat="false" ht="21.75" hidden="false" customHeight="true" outlineLevel="0" collapsed="false">
      <c r="B244" s="89" t="str">
        <f aca="false">IF(C244="","",ROW()-7)</f>
        <v/>
      </c>
      <c r="C244" s="90"/>
      <c r="D244" s="91"/>
      <c r="E244" s="92"/>
      <c r="F244" s="93"/>
      <c r="G244" s="92"/>
      <c r="H244" s="93"/>
      <c r="I244" s="94" t="str">
        <f aca="true">IF(C244="","",IF(OR(H244="",NOT(OR(G244=St_Applied,G244=St_Interviewing))),"—",IF(H244&lt;TODAY(),"Overdue · "&amp;TEXT(H244,"dd mmm"),IF(H244=TODAY(),"Due today",IF(H244=TODAY()+1,"Tomorrow","In "&amp;(H244-TODAY())&amp;" days")))))</f>
        <v/>
      </c>
      <c r="J244" s="95" t="str">
        <f aca="true">IF(C244="","",IF(AND(F244&lt;&gt;"",OR(G244=St_Applied,G244=St_Interviewing)),TODAY()-F244,"—"))</f>
        <v/>
      </c>
      <c r="K244" s="91"/>
      <c r="L244" s="92"/>
      <c r="M244" s="91"/>
      <c r="N244" s="91"/>
      <c r="O244" s="91"/>
      <c r="P244" s="96"/>
      <c r="Q244" s="1" t="n">
        <f aca="false">IF(F244="",0,MONTH(F244))</f>
        <v>0</v>
      </c>
      <c r="R244" s="1" t="n">
        <f aca="false">IF(F244="",0,YEAR(F244))</f>
        <v>0</v>
      </c>
      <c r="S244" s="1" t="str">
        <f aca="false">IF(AND(C244&lt;&gt;"",H244&lt;&gt;"",OR(G244=St_Applied,G244=St_Interviewing)),H244+ROW()/100000,"")</f>
        <v/>
      </c>
    </row>
    <row r="245" customFormat="false" ht="21.75" hidden="false" customHeight="true" outlineLevel="0" collapsed="false">
      <c r="B245" s="89" t="str">
        <f aca="false">IF(C245="","",ROW()-7)</f>
        <v/>
      </c>
      <c r="C245" s="90"/>
      <c r="D245" s="91"/>
      <c r="E245" s="92"/>
      <c r="F245" s="93"/>
      <c r="G245" s="92"/>
      <c r="H245" s="93"/>
      <c r="I245" s="94" t="str">
        <f aca="true">IF(C245="","",IF(OR(H245="",NOT(OR(G245=St_Applied,G245=St_Interviewing))),"—",IF(H245&lt;TODAY(),"Overdue · "&amp;TEXT(H245,"dd mmm"),IF(H245=TODAY(),"Due today",IF(H245=TODAY()+1,"Tomorrow","In "&amp;(H245-TODAY())&amp;" days")))))</f>
        <v/>
      </c>
      <c r="J245" s="95" t="str">
        <f aca="true">IF(C245="","",IF(AND(F245&lt;&gt;"",OR(G245=St_Applied,G245=St_Interviewing)),TODAY()-F245,"—"))</f>
        <v/>
      </c>
      <c r="K245" s="91"/>
      <c r="L245" s="92"/>
      <c r="M245" s="91"/>
      <c r="N245" s="91"/>
      <c r="O245" s="91"/>
      <c r="P245" s="96"/>
      <c r="Q245" s="1" t="n">
        <f aca="false">IF(F245="",0,MONTH(F245))</f>
        <v>0</v>
      </c>
      <c r="R245" s="1" t="n">
        <f aca="false">IF(F245="",0,YEAR(F245))</f>
        <v>0</v>
      </c>
      <c r="S245" s="1" t="str">
        <f aca="false">IF(AND(C245&lt;&gt;"",H245&lt;&gt;"",OR(G245=St_Applied,G245=St_Interviewing)),H245+ROW()/100000,"")</f>
        <v/>
      </c>
    </row>
    <row r="246" customFormat="false" ht="21.75" hidden="false" customHeight="true" outlineLevel="0" collapsed="false">
      <c r="B246" s="89" t="str">
        <f aca="false">IF(C246="","",ROW()-7)</f>
        <v/>
      </c>
      <c r="C246" s="90"/>
      <c r="D246" s="91"/>
      <c r="E246" s="92"/>
      <c r="F246" s="93"/>
      <c r="G246" s="92"/>
      <c r="H246" s="93"/>
      <c r="I246" s="94" t="str">
        <f aca="true">IF(C246="","",IF(OR(H246="",NOT(OR(G246=St_Applied,G246=St_Interviewing))),"—",IF(H246&lt;TODAY(),"Overdue · "&amp;TEXT(H246,"dd mmm"),IF(H246=TODAY(),"Due today",IF(H246=TODAY()+1,"Tomorrow","In "&amp;(H246-TODAY())&amp;" days")))))</f>
        <v/>
      </c>
      <c r="J246" s="95" t="str">
        <f aca="true">IF(C246="","",IF(AND(F246&lt;&gt;"",OR(G246=St_Applied,G246=St_Interviewing)),TODAY()-F246,"—"))</f>
        <v/>
      </c>
      <c r="K246" s="91"/>
      <c r="L246" s="92"/>
      <c r="M246" s="91"/>
      <c r="N246" s="91"/>
      <c r="O246" s="91"/>
      <c r="P246" s="96"/>
      <c r="Q246" s="1" t="n">
        <f aca="false">IF(F246="",0,MONTH(F246))</f>
        <v>0</v>
      </c>
      <c r="R246" s="1" t="n">
        <f aca="false">IF(F246="",0,YEAR(F246))</f>
        <v>0</v>
      </c>
      <c r="S246" s="1" t="str">
        <f aca="false">IF(AND(C246&lt;&gt;"",H246&lt;&gt;"",OR(G246=St_Applied,G246=St_Interviewing)),H246+ROW()/100000,"")</f>
        <v/>
      </c>
    </row>
    <row r="247" customFormat="false" ht="21.75" hidden="false" customHeight="true" outlineLevel="0" collapsed="false">
      <c r="B247" s="89" t="str">
        <f aca="false">IF(C247="","",ROW()-7)</f>
        <v/>
      </c>
      <c r="C247" s="90"/>
      <c r="D247" s="91"/>
      <c r="E247" s="92"/>
      <c r="F247" s="93"/>
      <c r="G247" s="92"/>
      <c r="H247" s="93"/>
      <c r="I247" s="94" t="str">
        <f aca="true">IF(C247="","",IF(OR(H247="",NOT(OR(G247=St_Applied,G247=St_Interviewing))),"—",IF(H247&lt;TODAY(),"Overdue · "&amp;TEXT(H247,"dd mmm"),IF(H247=TODAY(),"Due today",IF(H247=TODAY()+1,"Tomorrow","In "&amp;(H247-TODAY())&amp;" days")))))</f>
        <v/>
      </c>
      <c r="J247" s="95" t="str">
        <f aca="true">IF(C247="","",IF(AND(F247&lt;&gt;"",OR(G247=St_Applied,G247=St_Interviewing)),TODAY()-F247,"—"))</f>
        <v/>
      </c>
      <c r="K247" s="91"/>
      <c r="L247" s="92"/>
      <c r="M247" s="91"/>
      <c r="N247" s="91"/>
      <c r="O247" s="91"/>
      <c r="P247" s="96"/>
      <c r="Q247" s="1" t="n">
        <f aca="false">IF(F247="",0,MONTH(F247))</f>
        <v>0</v>
      </c>
      <c r="R247" s="1" t="n">
        <f aca="false">IF(F247="",0,YEAR(F247))</f>
        <v>0</v>
      </c>
      <c r="S247" s="1" t="str">
        <f aca="false">IF(AND(C247&lt;&gt;"",H247&lt;&gt;"",OR(G247=St_Applied,G247=St_Interviewing)),H247+ROW()/100000,"")</f>
        <v/>
      </c>
    </row>
    <row r="248" customFormat="false" ht="21.75" hidden="false" customHeight="true" outlineLevel="0" collapsed="false">
      <c r="B248" s="89" t="str">
        <f aca="false">IF(C248="","",ROW()-7)</f>
        <v/>
      </c>
      <c r="C248" s="90"/>
      <c r="D248" s="91"/>
      <c r="E248" s="92"/>
      <c r="F248" s="93"/>
      <c r="G248" s="92"/>
      <c r="H248" s="93"/>
      <c r="I248" s="94" t="str">
        <f aca="true">IF(C248="","",IF(OR(H248="",NOT(OR(G248=St_Applied,G248=St_Interviewing))),"—",IF(H248&lt;TODAY(),"Overdue · "&amp;TEXT(H248,"dd mmm"),IF(H248=TODAY(),"Due today",IF(H248=TODAY()+1,"Tomorrow","In "&amp;(H248-TODAY())&amp;" days")))))</f>
        <v/>
      </c>
      <c r="J248" s="95" t="str">
        <f aca="true">IF(C248="","",IF(AND(F248&lt;&gt;"",OR(G248=St_Applied,G248=St_Interviewing)),TODAY()-F248,"—"))</f>
        <v/>
      </c>
      <c r="K248" s="91"/>
      <c r="L248" s="92"/>
      <c r="M248" s="91"/>
      <c r="N248" s="91"/>
      <c r="O248" s="91"/>
      <c r="P248" s="96"/>
      <c r="Q248" s="1" t="n">
        <f aca="false">IF(F248="",0,MONTH(F248))</f>
        <v>0</v>
      </c>
      <c r="R248" s="1" t="n">
        <f aca="false">IF(F248="",0,YEAR(F248))</f>
        <v>0</v>
      </c>
      <c r="S248" s="1" t="str">
        <f aca="false">IF(AND(C248&lt;&gt;"",H248&lt;&gt;"",OR(G248=St_Applied,G248=St_Interviewing)),H248+ROW()/100000,"")</f>
        <v/>
      </c>
    </row>
    <row r="249" customFormat="false" ht="21.75" hidden="false" customHeight="true" outlineLevel="0" collapsed="false">
      <c r="B249" s="89" t="str">
        <f aca="false">IF(C249="","",ROW()-7)</f>
        <v/>
      </c>
      <c r="C249" s="90"/>
      <c r="D249" s="91"/>
      <c r="E249" s="92"/>
      <c r="F249" s="93"/>
      <c r="G249" s="92"/>
      <c r="H249" s="93"/>
      <c r="I249" s="94" t="str">
        <f aca="true">IF(C249="","",IF(OR(H249="",NOT(OR(G249=St_Applied,G249=St_Interviewing))),"—",IF(H249&lt;TODAY(),"Overdue · "&amp;TEXT(H249,"dd mmm"),IF(H249=TODAY(),"Due today",IF(H249=TODAY()+1,"Tomorrow","In "&amp;(H249-TODAY())&amp;" days")))))</f>
        <v/>
      </c>
      <c r="J249" s="95" t="str">
        <f aca="true">IF(C249="","",IF(AND(F249&lt;&gt;"",OR(G249=St_Applied,G249=St_Interviewing)),TODAY()-F249,"—"))</f>
        <v/>
      </c>
      <c r="K249" s="91"/>
      <c r="L249" s="92"/>
      <c r="M249" s="91"/>
      <c r="N249" s="91"/>
      <c r="O249" s="91"/>
      <c r="P249" s="96"/>
      <c r="Q249" s="1" t="n">
        <f aca="false">IF(F249="",0,MONTH(F249))</f>
        <v>0</v>
      </c>
      <c r="R249" s="1" t="n">
        <f aca="false">IF(F249="",0,YEAR(F249))</f>
        <v>0</v>
      </c>
      <c r="S249" s="1" t="str">
        <f aca="false">IF(AND(C249&lt;&gt;"",H249&lt;&gt;"",OR(G249=St_Applied,G249=St_Interviewing)),H249+ROW()/100000,"")</f>
        <v/>
      </c>
    </row>
    <row r="250" customFormat="false" ht="21.75" hidden="false" customHeight="true" outlineLevel="0" collapsed="false">
      <c r="B250" s="89" t="str">
        <f aca="false">IF(C250="","",ROW()-7)</f>
        <v/>
      </c>
      <c r="C250" s="90"/>
      <c r="D250" s="91"/>
      <c r="E250" s="92"/>
      <c r="F250" s="93"/>
      <c r="G250" s="92"/>
      <c r="H250" s="93"/>
      <c r="I250" s="94" t="str">
        <f aca="true">IF(C250="","",IF(OR(H250="",NOT(OR(G250=St_Applied,G250=St_Interviewing))),"—",IF(H250&lt;TODAY(),"Overdue · "&amp;TEXT(H250,"dd mmm"),IF(H250=TODAY(),"Due today",IF(H250=TODAY()+1,"Tomorrow","In "&amp;(H250-TODAY())&amp;" days")))))</f>
        <v/>
      </c>
      <c r="J250" s="95" t="str">
        <f aca="true">IF(C250="","",IF(AND(F250&lt;&gt;"",OR(G250=St_Applied,G250=St_Interviewing)),TODAY()-F250,"—"))</f>
        <v/>
      </c>
      <c r="K250" s="91"/>
      <c r="L250" s="92"/>
      <c r="M250" s="91"/>
      <c r="N250" s="91"/>
      <c r="O250" s="91"/>
      <c r="P250" s="96"/>
      <c r="Q250" s="1" t="n">
        <f aca="false">IF(F250="",0,MONTH(F250))</f>
        <v>0</v>
      </c>
      <c r="R250" s="1" t="n">
        <f aca="false">IF(F250="",0,YEAR(F250))</f>
        <v>0</v>
      </c>
      <c r="S250" s="1" t="str">
        <f aca="false">IF(AND(C250&lt;&gt;"",H250&lt;&gt;"",OR(G250=St_Applied,G250=St_Interviewing)),H250+ROW()/100000,"")</f>
        <v/>
      </c>
    </row>
    <row r="251" customFormat="false" ht="21.75" hidden="false" customHeight="true" outlineLevel="0" collapsed="false">
      <c r="B251" s="89" t="str">
        <f aca="false">IF(C251="","",ROW()-7)</f>
        <v/>
      </c>
      <c r="C251" s="90"/>
      <c r="D251" s="91"/>
      <c r="E251" s="92"/>
      <c r="F251" s="93"/>
      <c r="G251" s="92"/>
      <c r="H251" s="93"/>
      <c r="I251" s="94" t="str">
        <f aca="true">IF(C251="","",IF(OR(H251="",NOT(OR(G251=St_Applied,G251=St_Interviewing))),"—",IF(H251&lt;TODAY(),"Overdue · "&amp;TEXT(H251,"dd mmm"),IF(H251=TODAY(),"Due today",IF(H251=TODAY()+1,"Tomorrow","In "&amp;(H251-TODAY())&amp;" days")))))</f>
        <v/>
      </c>
      <c r="J251" s="95" t="str">
        <f aca="true">IF(C251="","",IF(AND(F251&lt;&gt;"",OR(G251=St_Applied,G251=St_Interviewing)),TODAY()-F251,"—"))</f>
        <v/>
      </c>
      <c r="K251" s="91"/>
      <c r="L251" s="92"/>
      <c r="M251" s="91"/>
      <c r="N251" s="91"/>
      <c r="O251" s="91"/>
      <c r="P251" s="96"/>
      <c r="Q251" s="1" t="n">
        <f aca="false">IF(F251="",0,MONTH(F251))</f>
        <v>0</v>
      </c>
      <c r="R251" s="1" t="n">
        <f aca="false">IF(F251="",0,YEAR(F251))</f>
        <v>0</v>
      </c>
      <c r="S251" s="1" t="str">
        <f aca="false">IF(AND(C251&lt;&gt;"",H251&lt;&gt;"",OR(G251=St_Applied,G251=St_Interviewing)),H251+ROW()/100000,"")</f>
        <v/>
      </c>
    </row>
    <row r="252" customFormat="false" ht="21.75" hidden="false" customHeight="true" outlineLevel="0" collapsed="false">
      <c r="B252" s="89" t="str">
        <f aca="false">IF(C252="","",ROW()-7)</f>
        <v/>
      </c>
      <c r="C252" s="90"/>
      <c r="D252" s="91"/>
      <c r="E252" s="92"/>
      <c r="F252" s="93"/>
      <c r="G252" s="92"/>
      <c r="H252" s="93"/>
      <c r="I252" s="94" t="str">
        <f aca="true">IF(C252="","",IF(OR(H252="",NOT(OR(G252=St_Applied,G252=St_Interviewing))),"—",IF(H252&lt;TODAY(),"Overdue · "&amp;TEXT(H252,"dd mmm"),IF(H252=TODAY(),"Due today",IF(H252=TODAY()+1,"Tomorrow","In "&amp;(H252-TODAY())&amp;" days")))))</f>
        <v/>
      </c>
      <c r="J252" s="95" t="str">
        <f aca="true">IF(C252="","",IF(AND(F252&lt;&gt;"",OR(G252=St_Applied,G252=St_Interviewing)),TODAY()-F252,"—"))</f>
        <v/>
      </c>
      <c r="K252" s="91"/>
      <c r="L252" s="92"/>
      <c r="M252" s="91"/>
      <c r="N252" s="91"/>
      <c r="O252" s="91"/>
      <c r="P252" s="96"/>
      <c r="Q252" s="1" t="n">
        <f aca="false">IF(F252="",0,MONTH(F252))</f>
        <v>0</v>
      </c>
      <c r="R252" s="1" t="n">
        <f aca="false">IF(F252="",0,YEAR(F252))</f>
        <v>0</v>
      </c>
      <c r="S252" s="1" t="str">
        <f aca="false">IF(AND(C252&lt;&gt;"",H252&lt;&gt;"",OR(G252=St_Applied,G252=St_Interviewing)),H252+ROW()/100000,"")</f>
        <v/>
      </c>
    </row>
    <row r="253" customFormat="false" ht="21.75" hidden="false" customHeight="true" outlineLevel="0" collapsed="false">
      <c r="B253" s="89" t="str">
        <f aca="false">IF(C253="","",ROW()-7)</f>
        <v/>
      </c>
      <c r="C253" s="90"/>
      <c r="D253" s="91"/>
      <c r="E253" s="92"/>
      <c r="F253" s="93"/>
      <c r="G253" s="92"/>
      <c r="H253" s="93"/>
      <c r="I253" s="94" t="str">
        <f aca="true">IF(C253="","",IF(OR(H253="",NOT(OR(G253=St_Applied,G253=St_Interviewing))),"—",IF(H253&lt;TODAY(),"Overdue · "&amp;TEXT(H253,"dd mmm"),IF(H253=TODAY(),"Due today",IF(H253=TODAY()+1,"Tomorrow","In "&amp;(H253-TODAY())&amp;" days")))))</f>
        <v/>
      </c>
      <c r="J253" s="95" t="str">
        <f aca="true">IF(C253="","",IF(AND(F253&lt;&gt;"",OR(G253=St_Applied,G253=St_Interviewing)),TODAY()-F253,"—"))</f>
        <v/>
      </c>
      <c r="K253" s="91"/>
      <c r="L253" s="92"/>
      <c r="M253" s="91"/>
      <c r="N253" s="91"/>
      <c r="O253" s="91"/>
      <c r="P253" s="96"/>
      <c r="Q253" s="1" t="n">
        <f aca="false">IF(F253="",0,MONTH(F253))</f>
        <v>0</v>
      </c>
      <c r="R253" s="1" t="n">
        <f aca="false">IF(F253="",0,YEAR(F253))</f>
        <v>0</v>
      </c>
      <c r="S253" s="1" t="str">
        <f aca="false">IF(AND(C253&lt;&gt;"",H253&lt;&gt;"",OR(G253=St_Applied,G253=St_Interviewing)),H253+ROW()/100000,"")</f>
        <v/>
      </c>
    </row>
    <row r="254" customFormat="false" ht="21.75" hidden="false" customHeight="true" outlineLevel="0" collapsed="false">
      <c r="B254" s="89" t="str">
        <f aca="false">IF(C254="","",ROW()-7)</f>
        <v/>
      </c>
      <c r="C254" s="90"/>
      <c r="D254" s="91"/>
      <c r="E254" s="92"/>
      <c r="F254" s="93"/>
      <c r="G254" s="92"/>
      <c r="H254" s="93"/>
      <c r="I254" s="94" t="str">
        <f aca="true">IF(C254="","",IF(OR(H254="",NOT(OR(G254=St_Applied,G254=St_Interviewing))),"—",IF(H254&lt;TODAY(),"Overdue · "&amp;TEXT(H254,"dd mmm"),IF(H254=TODAY(),"Due today",IF(H254=TODAY()+1,"Tomorrow","In "&amp;(H254-TODAY())&amp;" days")))))</f>
        <v/>
      </c>
      <c r="J254" s="95" t="str">
        <f aca="true">IF(C254="","",IF(AND(F254&lt;&gt;"",OR(G254=St_Applied,G254=St_Interviewing)),TODAY()-F254,"—"))</f>
        <v/>
      </c>
      <c r="K254" s="91"/>
      <c r="L254" s="92"/>
      <c r="M254" s="91"/>
      <c r="N254" s="91"/>
      <c r="O254" s="91"/>
      <c r="P254" s="96"/>
      <c r="Q254" s="1" t="n">
        <f aca="false">IF(F254="",0,MONTH(F254))</f>
        <v>0</v>
      </c>
      <c r="R254" s="1" t="n">
        <f aca="false">IF(F254="",0,YEAR(F254))</f>
        <v>0</v>
      </c>
      <c r="S254" s="1" t="str">
        <f aca="false">IF(AND(C254&lt;&gt;"",H254&lt;&gt;"",OR(G254=St_Applied,G254=St_Interviewing)),H254+ROW()/100000,"")</f>
        <v/>
      </c>
    </row>
    <row r="255" customFormat="false" ht="21.75" hidden="false" customHeight="true" outlineLevel="0" collapsed="false">
      <c r="B255" s="89" t="str">
        <f aca="false">IF(C255="","",ROW()-7)</f>
        <v/>
      </c>
      <c r="C255" s="90"/>
      <c r="D255" s="91"/>
      <c r="E255" s="92"/>
      <c r="F255" s="93"/>
      <c r="G255" s="92"/>
      <c r="H255" s="93"/>
      <c r="I255" s="94" t="str">
        <f aca="true">IF(C255="","",IF(OR(H255="",NOT(OR(G255=St_Applied,G255=St_Interviewing))),"—",IF(H255&lt;TODAY(),"Overdue · "&amp;TEXT(H255,"dd mmm"),IF(H255=TODAY(),"Due today",IF(H255=TODAY()+1,"Tomorrow","In "&amp;(H255-TODAY())&amp;" days")))))</f>
        <v/>
      </c>
      <c r="J255" s="95" t="str">
        <f aca="true">IF(C255="","",IF(AND(F255&lt;&gt;"",OR(G255=St_Applied,G255=St_Interviewing)),TODAY()-F255,"—"))</f>
        <v/>
      </c>
      <c r="K255" s="91"/>
      <c r="L255" s="92"/>
      <c r="M255" s="91"/>
      <c r="N255" s="91"/>
      <c r="O255" s="91"/>
      <c r="P255" s="96"/>
      <c r="Q255" s="1" t="n">
        <f aca="false">IF(F255="",0,MONTH(F255))</f>
        <v>0</v>
      </c>
      <c r="R255" s="1" t="n">
        <f aca="false">IF(F255="",0,YEAR(F255))</f>
        <v>0</v>
      </c>
      <c r="S255" s="1" t="str">
        <f aca="false">IF(AND(C255&lt;&gt;"",H255&lt;&gt;"",OR(G255=St_Applied,G255=St_Interviewing)),H255+ROW()/100000,"")</f>
        <v/>
      </c>
    </row>
    <row r="256" customFormat="false" ht="21.75" hidden="false" customHeight="true" outlineLevel="0" collapsed="false">
      <c r="B256" s="89" t="str">
        <f aca="false">IF(C256="","",ROW()-7)</f>
        <v/>
      </c>
      <c r="C256" s="90"/>
      <c r="D256" s="91"/>
      <c r="E256" s="92"/>
      <c r="F256" s="93"/>
      <c r="G256" s="92"/>
      <c r="H256" s="93"/>
      <c r="I256" s="94" t="str">
        <f aca="true">IF(C256="","",IF(OR(H256="",NOT(OR(G256=St_Applied,G256=St_Interviewing))),"—",IF(H256&lt;TODAY(),"Overdue · "&amp;TEXT(H256,"dd mmm"),IF(H256=TODAY(),"Due today",IF(H256=TODAY()+1,"Tomorrow","In "&amp;(H256-TODAY())&amp;" days")))))</f>
        <v/>
      </c>
      <c r="J256" s="95" t="str">
        <f aca="true">IF(C256="","",IF(AND(F256&lt;&gt;"",OR(G256=St_Applied,G256=St_Interviewing)),TODAY()-F256,"—"))</f>
        <v/>
      </c>
      <c r="K256" s="91"/>
      <c r="L256" s="92"/>
      <c r="M256" s="91"/>
      <c r="N256" s="91"/>
      <c r="O256" s="91"/>
      <c r="P256" s="96"/>
      <c r="Q256" s="1" t="n">
        <f aca="false">IF(F256="",0,MONTH(F256))</f>
        <v>0</v>
      </c>
      <c r="R256" s="1" t="n">
        <f aca="false">IF(F256="",0,YEAR(F256))</f>
        <v>0</v>
      </c>
      <c r="S256" s="1" t="str">
        <f aca="false">IF(AND(C256&lt;&gt;"",H256&lt;&gt;"",OR(G256=St_Applied,G256=St_Interviewing)),H256+ROW()/100000,"")</f>
        <v/>
      </c>
    </row>
    <row r="257" customFormat="false" ht="21.75" hidden="false" customHeight="true" outlineLevel="0" collapsed="false">
      <c r="B257" s="89" t="str">
        <f aca="false">IF(C257="","",ROW()-7)</f>
        <v/>
      </c>
      <c r="C257" s="90"/>
      <c r="D257" s="91"/>
      <c r="E257" s="92"/>
      <c r="F257" s="93"/>
      <c r="G257" s="92"/>
      <c r="H257" s="93"/>
      <c r="I257" s="94" t="str">
        <f aca="true">IF(C257="","",IF(OR(H257="",NOT(OR(G257=St_Applied,G257=St_Interviewing))),"—",IF(H257&lt;TODAY(),"Overdue · "&amp;TEXT(H257,"dd mmm"),IF(H257=TODAY(),"Due today",IF(H257=TODAY()+1,"Tomorrow","In "&amp;(H257-TODAY())&amp;" days")))))</f>
        <v/>
      </c>
      <c r="J257" s="95" t="str">
        <f aca="true">IF(C257="","",IF(AND(F257&lt;&gt;"",OR(G257=St_Applied,G257=St_Interviewing)),TODAY()-F257,"—"))</f>
        <v/>
      </c>
      <c r="K257" s="91"/>
      <c r="L257" s="92"/>
      <c r="M257" s="91"/>
      <c r="N257" s="91"/>
      <c r="O257" s="91"/>
      <c r="P257" s="96"/>
      <c r="Q257" s="1" t="n">
        <f aca="false">IF(F257="",0,MONTH(F257))</f>
        <v>0</v>
      </c>
      <c r="R257" s="1" t="n">
        <f aca="false">IF(F257="",0,YEAR(F257))</f>
        <v>0</v>
      </c>
      <c r="S257" s="1" t="str">
        <f aca="false">IF(AND(C257&lt;&gt;"",H257&lt;&gt;"",OR(G257=St_Applied,G257=St_Interviewing)),H257+ROW()/100000,"")</f>
        <v/>
      </c>
    </row>
    <row r="258" customFormat="false" ht="21.75" hidden="false" customHeight="true" outlineLevel="0" collapsed="false">
      <c r="B258" s="89" t="str">
        <f aca="false">IF(C258="","",ROW()-7)</f>
        <v/>
      </c>
      <c r="C258" s="90"/>
      <c r="D258" s="91"/>
      <c r="E258" s="92"/>
      <c r="F258" s="93"/>
      <c r="G258" s="92"/>
      <c r="H258" s="93"/>
      <c r="I258" s="94" t="str">
        <f aca="true">IF(C258="","",IF(OR(H258="",NOT(OR(G258=St_Applied,G258=St_Interviewing))),"—",IF(H258&lt;TODAY(),"Overdue · "&amp;TEXT(H258,"dd mmm"),IF(H258=TODAY(),"Due today",IF(H258=TODAY()+1,"Tomorrow","In "&amp;(H258-TODAY())&amp;" days")))))</f>
        <v/>
      </c>
      <c r="J258" s="95" t="str">
        <f aca="true">IF(C258="","",IF(AND(F258&lt;&gt;"",OR(G258=St_Applied,G258=St_Interviewing)),TODAY()-F258,"—"))</f>
        <v/>
      </c>
      <c r="K258" s="91"/>
      <c r="L258" s="92"/>
      <c r="M258" s="91"/>
      <c r="N258" s="91"/>
      <c r="O258" s="91"/>
      <c r="P258" s="96"/>
      <c r="Q258" s="1" t="n">
        <f aca="false">IF(F258="",0,MONTH(F258))</f>
        <v>0</v>
      </c>
      <c r="R258" s="1" t="n">
        <f aca="false">IF(F258="",0,YEAR(F258))</f>
        <v>0</v>
      </c>
      <c r="S258" s="1" t="str">
        <f aca="false">IF(AND(C258&lt;&gt;"",H258&lt;&gt;"",OR(G258=St_Applied,G258=St_Interviewing)),H258+ROW()/100000,"")</f>
        <v/>
      </c>
    </row>
    <row r="259" customFormat="false" ht="21.75" hidden="false" customHeight="true" outlineLevel="0" collapsed="false">
      <c r="B259" s="89" t="str">
        <f aca="false">IF(C259="","",ROW()-7)</f>
        <v/>
      </c>
      <c r="C259" s="90"/>
      <c r="D259" s="91"/>
      <c r="E259" s="92"/>
      <c r="F259" s="93"/>
      <c r="G259" s="92"/>
      <c r="H259" s="93"/>
      <c r="I259" s="94" t="str">
        <f aca="true">IF(C259="","",IF(OR(H259="",NOT(OR(G259=St_Applied,G259=St_Interviewing))),"—",IF(H259&lt;TODAY(),"Overdue · "&amp;TEXT(H259,"dd mmm"),IF(H259=TODAY(),"Due today",IF(H259=TODAY()+1,"Tomorrow","In "&amp;(H259-TODAY())&amp;" days")))))</f>
        <v/>
      </c>
      <c r="J259" s="95" t="str">
        <f aca="true">IF(C259="","",IF(AND(F259&lt;&gt;"",OR(G259=St_Applied,G259=St_Interviewing)),TODAY()-F259,"—"))</f>
        <v/>
      </c>
      <c r="K259" s="91"/>
      <c r="L259" s="92"/>
      <c r="M259" s="91"/>
      <c r="N259" s="91"/>
      <c r="O259" s="91"/>
      <c r="P259" s="96"/>
      <c r="Q259" s="1" t="n">
        <f aca="false">IF(F259="",0,MONTH(F259))</f>
        <v>0</v>
      </c>
      <c r="R259" s="1" t="n">
        <f aca="false">IF(F259="",0,YEAR(F259))</f>
        <v>0</v>
      </c>
      <c r="S259" s="1" t="str">
        <f aca="false">IF(AND(C259&lt;&gt;"",H259&lt;&gt;"",OR(G259=St_Applied,G259=St_Interviewing)),H259+ROW()/100000,"")</f>
        <v/>
      </c>
    </row>
    <row r="260" customFormat="false" ht="21.75" hidden="false" customHeight="true" outlineLevel="0" collapsed="false">
      <c r="B260" s="89" t="str">
        <f aca="false">IF(C260="","",ROW()-7)</f>
        <v/>
      </c>
      <c r="C260" s="90"/>
      <c r="D260" s="91"/>
      <c r="E260" s="92"/>
      <c r="F260" s="93"/>
      <c r="G260" s="92"/>
      <c r="H260" s="93"/>
      <c r="I260" s="94" t="str">
        <f aca="true">IF(C260="","",IF(OR(H260="",NOT(OR(G260=St_Applied,G260=St_Interviewing))),"—",IF(H260&lt;TODAY(),"Overdue · "&amp;TEXT(H260,"dd mmm"),IF(H260=TODAY(),"Due today",IF(H260=TODAY()+1,"Tomorrow","In "&amp;(H260-TODAY())&amp;" days")))))</f>
        <v/>
      </c>
      <c r="J260" s="95" t="str">
        <f aca="true">IF(C260="","",IF(AND(F260&lt;&gt;"",OR(G260=St_Applied,G260=St_Interviewing)),TODAY()-F260,"—"))</f>
        <v/>
      </c>
      <c r="K260" s="91"/>
      <c r="L260" s="92"/>
      <c r="M260" s="91"/>
      <c r="N260" s="91"/>
      <c r="O260" s="91"/>
      <c r="P260" s="96"/>
      <c r="Q260" s="1" t="n">
        <f aca="false">IF(F260="",0,MONTH(F260))</f>
        <v>0</v>
      </c>
      <c r="R260" s="1" t="n">
        <f aca="false">IF(F260="",0,YEAR(F260))</f>
        <v>0</v>
      </c>
      <c r="S260" s="1" t="str">
        <f aca="false">IF(AND(C260&lt;&gt;"",H260&lt;&gt;"",OR(G260=St_Applied,G260=St_Interviewing)),H260+ROW()/100000,"")</f>
        <v/>
      </c>
    </row>
    <row r="261" customFormat="false" ht="21.75" hidden="false" customHeight="true" outlineLevel="0" collapsed="false">
      <c r="B261" s="89" t="str">
        <f aca="false">IF(C261="","",ROW()-7)</f>
        <v/>
      </c>
      <c r="C261" s="90"/>
      <c r="D261" s="91"/>
      <c r="E261" s="92"/>
      <c r="F261" s="93"/>
      <c r="G261" s="92"/>
      <c r="H261" s="93"/>
      <c r="I261" s="94" t="str">
        <f aca="true">IF(C261="","",IF(OR(H261="",NOT(OR(G261=St_Applied,G261=St_Interviewing))),"—",IF(H261&lt;TODAY(),"Overdue · "&amp;TEXT(H261,"dd mmm"),IF(H261=TODAY(),"Due today",IF(H261=TODAY()+1,"Tomorrow","In "&amp;(H261-TODAY())&amp;" days")))))</f>
        <v/>
      </c>
      <c r="J261" s="95" t="str">
        <f aca="true">IF(C261="","",IF(AND(F261&lt;&gt;"",OR(G261=St_Applied,G261=St_Interviewing)),TODAY()-F261,"—"))</f>
        <v/>
      </c>
      <c r="K261" s="91"/>
      <c r="L261" s="92"/>
      <c r="M261" s="91"/>
      <c r="N261" s="91"/>
      <c r="O261" s="91"/>
      <c r="P261" s="96"/>
      <c r="Q261" s="1" t="n">
        <f aca="false">IF(F261="",0,MONTH(F261))</f>
        <v>0</v>
      </c>
      <c r="R261" s="1" t="n">
        <f aca="false">IF(F261="",0,YEAR(F261))</f>
        <v>0</v>
      </c>
      <c r="S261" s="1" t="str">
        <f aca="false">IF(AND(C261&lt;&gt;"",H261&lt;&gt;"",OR(G261=St_Applied,G261=St_Interviewing)),H261+ROW()/100000,"")</f>
        <v/>
      </c>
    </row>
    <row r="262" customFormat="false" ht="21.75" hidden="false" customHeight="true" outlineLevel="0" collapsed="false">
      <c r="B262" s="89" t="str">
        <f aca="false">IF(C262="","",ROW()-7)</f>
        <v/>
      </c>
      <c r="C262" s="90"/>
      <c r="D262" s="91"/>
      <c r="E262" s="92"/>
      <c r="F262" s="93"/>
      <c r="G262" s="92"/>
      <c r="H262" s="93"/>
      <c r="I262" s="94" t="str">
        <f aca="true">IF(C262="","",IF(OR(H262="",NOT(OR(G262=St_Applied,G262=St_Interviewing))),"—",IF(H262&lt;TODAY(),"Overdue · "&amp;TEXT(H262,"dd mmm"),IF(H262=TODAY(),"Due today",IF(H262=TODAY()+1,"Tomorrow","In "&amp;(H262-TODAY())&amp;" days")))))</f>
        <v/>
      </c>
      <c r="J262" s="95" t="str">
        <f aca="true">IF(C262="","",IF(AND(F262&lt;&gt;"",OR(G262=St_Applied,G262=St_Interviewing)),TODAY()-F262,"—"))</f>
        <v/>
      </c>
      <c r="K262" s="91"/>
      <c r="L262" s="92"/>
      <c r="M262" s="91"/>
      <c r="N262" s="91"/>
      <c r="O262" s="91"/>
      <c r="P262" s="96"/>
      <c r="Q262" s="1" t="n">
        <f aca="false">IF(F262="",0,MONTH(F262))</f>
        <v>0</v>
      </c>
      <c r="R262" s="1" t="n">
        <f aca="false">IF(F262="",0,YEAR(F262))</f>
        <v>0</v>
      </c>
      <c r="S262" s="1" t="str">
        <f aca="false">IF(AND(C262&lt;&gt;"",H262&lt;&gt;"",OR(G262=St_Applied,G262=St_Interviewing)),H262+ROW()/100000,"")</f>
        <v/>
      </c>
    </row>
    <row r="263" customFormat="false" ht="21.75" hidden="false" customHeight="true" outlineLevel="0" collapsed="false">
      <c r="B263" s="89" t="str">
        <f aca="false">IF(C263="","",ROW()-7)</f>
        <v/>
      </c>
      <c r="C263" s="90"/>
      <c r="D263" s="91"/>
      <c r="E263" s="92"/>
      <c r="F263" s="93"/>
      <c r="G263" s="92"/>
      <c r="H263" s="93"/>
      <c r="I263" s="94" t="str">
        <f aca="true">IF(C263="","",IF(OR(H263="",NOT(OR(G263=St_Applied,G263=St_Interviewing))),"—",IF(H263&lt;TODAY(),"Overdue · "&amp;TEXT(H263,"dd mmm"),IF(H263=TODAY(),"Due today",IF(H263=TODAY()+1,"Tomorrow","In "&amp;(H263-TODAY())&amp;" days")))))</f>
        <v/>
      </c>
      <c r="J263" s="95" t="str">
        <f aca="true">IF(C263="","",IF(AND(F263&lt;&gt;"",OR(G263=St_Applied,G263=St_Interviewing)),TODAY()-F263,"—"))</f>
        <v/>
      </c>
      <c r="K263" s="91"/>
      <c r="L263" s="92"/>
      <c r="M263" s="91"/>
      <c r="N263" s="91"/>
      <c r="O263" s="91"/>
      <c r="P263" s="96"/>
      <c r="Q263" s="1" t="n">
        <f aca="false">IF(F263="",0,MONTH(F263))</f>
        <v>0</v>
      </c>
      <c r="R263" s="1" t="n">
        <f aca="false">IF(F263="",0,YEAR(F263))</f>
        <v>0</v>
      </c>
      <c r="S263" s="1" t="str">
        <f aca="false">IF(AND(C263&lt;&gt;"",H263&lt;&gt;"",OR(G263=St_Applied,G263=St_Interviewing)),H263+ROW()/100000,"")</f>
        <v/>
      </c>
    </row>
    <row r="264" customFormat="false" ht="21.75" hidden="false" customHeight="true" outlineLevel="0" collapsed="false">
      <c r="B264" s="89" t="str">
        <f aca="false">IF(C264="","",ROW()-7)</f>
        <v/>
      </c>
      <c r="C264" s="90"/>
      <c r="D264" s="91"/>
      <c r="E264" s="92"/>
      <c r="F264" s="93"/>
      <c r="G264" s="92"/>
      <c r="H264" s="93"/>
      <c r="I264" s="94" t="str">
        <f aca="true">IF(C264="","",IF(OR(H264="",NOT(OR(G264=St_Applied,G264=St_Interviewing))),"—",IF(H264&lt;TODAY(),"Overdue · "&amp;TEXT(H264,"dd mmm"),IF(H264=TODAY(),"Due today",IF(H264=TODAY()+1,"Tomorrow","In "&amp;(H264-TODAY())&amp;" days")))))</f>
        <v/>
      </c>
      <c r="J264" s="95" t="str">
        <f aca="true">IF(C264="","",IF(AND(F264&lt;&gt;"",OR(G264=St_Applied,G264=St_Interviewing)),TODAY()-F264,"—"))</f>
        <v/>
      </c>
      <c r="K264" s="91"/>
      <c r="L264" s="92"/>
      <c r="M264" s="91"/>
      <c r="N264" s="91"/>
      <c r="O264" s="91"/>
      <c r="P264" s="96"/>
      <c r="Q264" s="1" t="n">
        <f aca="false">IF(F264="",0,MONTH(F264))</f>
        <v>0</v>
      </c>
      <c r="R264" s="1" t="n">
        <f aca="false">IF(F264="",0,YEAR(F264))</f>
        <v>0</v>
      </c>
      <c r="S264" s="1" t="str">
        <f aca="false">IF(AND(C264&lt;&gt;"",H264&lt;&gt;"",OR(G264=St_Applied,G264=St_Interviewing)),H264+ROW()/100000,"")</f>
        <v/>
      </c>
    </row>
    <row r="265" customFormat="false" ht="21.75" hidden="false" customHeight="true" outlineLevel="0" collapsed="false">
      <c r="B265" s="89" t="str">
        <f aca="false">IF(C265="","",ROW()-7)</f>
        <v/>
      </c>
      <c r="C265" s="90"/>
      <c r="D265" s="91"/>
      <c r="E265" s="92"/>
      <c r="F265" s="93"/>
      <c r="G265" s="92"/>
      <c r="H265" s="93"/>
      <c r="I265" s="94" t="str">
        <f aca="true">IF(C265="","",IF(OR(H265="",NOT(OR(G265=St_Applied,G265=St_Interviewing))),"—",IF(H265&lt;TODAY(),"Overdue · "&amp;TEXT(H265,"dd mmm"),IF(H265=TODAY(),"Due today",IF(H265=TODAY()+1,"Tomorrow","In "&amp;(H265-TODAY())&amp;" days")))))</f>
        <v/>
      </c>
      <c r="J265" s="95" t="str">
        <f aca="true">IF(C265="","",IF(AND(F265&lt;&gt;"",OR(G265=St_Applied,G265=St_Interviewing)),TODAY()-F265,"—"))</f>
        <v/>
      </c>
      <c r="K265" s="91"/>
      <c r="L265" s="92"/>
      <c r="M265" s="91"/>
      <c r="N265" s="91"/>
      <c r="O265" s="91"/>
      <c r="P265" s="96"/>
      <c r="Q265" s="1" t="n">
        <f aca="false">IF(F265="",0,MONTH(F265))</f>
        <v>0</v>
      </c>
      <c r="R265" s="1" t="n">
        <f aca="false">IF(F265="",0,YEAR(F265))</f>
        <v>0</v>
      </c>
      <c r="S265" s="1" t="str">
        <f aca="false">IF(AND(C265&lt;&gt;"",H265&lt;&gt;"",OR(G265=St_Applied,G265=St_Interviewing)),H265+ROW()/100000,"")</f>
        <v/>
      </c>
    </row>
    <row r="266" customFormat="false" ht="21.75" hidden="false" customHeight="true" outlineLevel="0" collapsed="false">
      <c r="B266" s="89" t="str">
        <f aca="false">IF(C266="","",ROW()-7)</f>
        <v/>
      </c>
      <c r="C266" s="90"/>
      <c r="D266" s="91"/>
      <c r="E266" s="92"/>
      <c r="F266" s="93"/>
      <c r="G266" s="92"/>
      <c r="H266" s="93"/>
      <c r="I266" s="94" t="str">
        <f aca="true">IF(C266="","",IF(OR(H266="",NOT(OR(G266=St_Applied,G266=St_Interviewing))),"—",IF(H266&lt;TODAY(),"Overdue · "&amp;TEXT(H266,"dd mmm"),IF(H266=TODAY(),"Due today",IF(H266=TODAY()+1,"Tomorrow","In "&amp;(H266-TODAY())&amp;" days")))))</f>
        <v/>
      </c>
      <c r="J266" s="95" t="str">
        <f aca="true">IF(C266="","",IF(AND(F266&lt;&gt;"",OR(G266=St_Applied,G266=St_Interviewing)),TODAY()-F266,"—"))</f>
        <v/>
      </c>
      <c r="K266" s="91"/>
      <c r="L266" s="92"/>
      <c r="M266" s="91"/>
      <c r="N266" s="91"/>
      <c r="O266" s="91"/>
      <c r="P266" s="96"/>
      <c r="Q266" s="1" t="n">
        <f aca="false">IF(F266="",0,MONTH(F266))</f>
        <v>0</v>
      </c>
      <c r="R266" s="1" t="n">
        <f aca="false">IF(F266="",0,YEAR(F266))</f>
        <v>0</v>
      </c>
      <c r="S266" s="1" t="str">
        <f aca="false">IF(AND(C266&lt;&gt;"",H266&lt;&gt;"",OR(G266=St_Applied,G266=St_Interviewing)),H266+ROW()/100000,"")</f>
        <v/>
      </c>
    </row>
    <row r="267" customFormat="false" ht="21.75" hidden="false" customHeight="true" outlineLevel="0" collapsed="false">
      <c r="B267" s="89" t="str">
        <f aca="false">IF(C267="","",ROW()-7)</f>
        <v/>
      </c>
      <c r="C267" s="90"/>
      <c r="D267" s="91"/>
      <c r="E267" s="92"/>
      <c r="F267" s="93"/>
      <c r="G267" s="92"/>
      <c r="H267" s="93"/>
      <c r="I267" s="94" t="str">
        <f aca="true">IF(C267="","",IF(OR(H267="",NOT(OR(G267=St_Applied,G267=St_Interviewing))),"—",IF(H267&lt;TODAY(),"Overdue · "&amp;TEXT(H267,"dd mmm"),IF(H267=TODAY(),"Due today",IF(H267=TODAY()+1,"Tomorrow","In "&amp;(H267-TODAY())&amp;" days")))))</f>
        <v/>
      </c>
      <c r="J267" s="95" t="str">
        <f aca="true">IF(C267="","",IF(AND(F267&lt;&gt;"",OR(G267=St_Applied,G267=St_Interviewing)),TODAY()-F267,"—"))</f>
        <v/>
      </c>
      <c r="K267" s="91"/>
      <c r="L267" s="92"/>
      <c r="M267" s="91"/>
      <c r="N267" s="91"/>
      <c r="O267" s="91"/>
      <c r="P267" s="96"/>
      <c r="Q267" s="1" t="n">
        <f aca="false">IF(F267="",0,MONTH(F267))</f>
        <v>0</v>
      </c>
      <c r="R267" s="1" t="n">
        <f aca="false">IF(F267="",0,YEAR(F267))</f>
        <v>0</v>
      </c>
      <c r="S267" s="1" t="str">
        <f aca="false">IF(AND(C267&lt;&gt;"",H267&lt;&gt;"",OR(G267=St_Applied,G267=St_Interviewing)),H267+ROW()/100000,"")</f>
        <v/>
      </c>
    </row>
    <row r="268" customFormat="false" ht="21.75" hidden="false" customHeight="true" outlineLevel="0" collapsed="false">
      <c r="B268" s="89" t="str">
        <f aca="false">IF(C268="","",ROW()-7)</f>
        <v/>
      </c>
      <c r="C268" s="90"/>
      <c r="D268" s="91"/>
      <c r="E268" s="92"/>
      <c r="F268" s="93"/>
      <c r="G268" s="92"/>
      <c r="H268" s="93"/>
      <c r="I268" s="94" t="str">
        <f aca="true">IF(C268="","",IF(OR(H268="",NOT(OR(G268=St_Applied,G268=St_Interviewing))),"—",IF(H268&lt;TODAY(),"Overdue · "&amp;TEXT(H268,"dd mmm"),IF(H268=TODAY(),"Due today",IF(H268=TODAY()+1,"Tomorrow","In "&amp;(H268-TODAY())&amp;" days")))))</f>
        <v/>
      </c>
      <c r="J268" s="95" t="str">
        <f aca="true">IF(C268="","",IF(AND(F268&lt;&gt;"",OR(G268=St_Applied,G268=St_Interviewing)),TODAY()-F268,"—"))</f>
        <v/>
      </c>
      <c r="K268" s="91"/>
      <c r="L268" s="92"/>
      <c r="M268" s="91"/>
      <c r="N268" s="91"/>
      <c r="O268" s="91"/>
      <c r="P268" s="96"/>
      <c r="Q268" s="1" t="n">
        <f aca="false">IF(F268="",0,MONTH(F268))</f>
        <v>0</v>
      </c>
      <c r="R268" s="1" t="n">
        <f aca="false">IF(F268="",0,YEAR(F268))</f>
        <v>0</v>
      </c>
      <c r="S268" s="1" t="str">
        <f aca="false">IF(AND(C268&lt;&gt;"",H268&lt;&gt;"",OR(G268=St_Applied,G268=St_Interviewing)),H268+ROW()/100000,"")</f>
        <v/>
      </c>
    </row>
    <row r="269" customFormat="false" ht="21.75" hidden="false" customHeight="true" outlineLevel="0" collapsed="false">
      <c r="B269" s="89" t="str">
        <f aca="false">IF(C269="","",ROW()-7)</f>
        <v/>
      </c>
      <c r="C269" s="90"/>
      <c r="D269" s="91"/>
      <c r="E269" s="92"/>
      <c r="F269" s="93"/>
      <c r="G269" s="92"/>
      <c r="H269" s="93"/>
      <c r="I269" s="94" t="str">
        <f aca="true">IF(C269="","",IF(OR(H269="",NOT(OR(G269=St_Applied,G269=St_Interviewing))),"—",IF(H269&lt;TODAY(),"Overdue · "&amp;TEXT(H269,"dd mmm"),IF(H269=TODAY(),"Due today",IF(H269=TODAY()+1,"Tomorrow","In "&amp;(H269-TODAY())&amp;" days")))))</f>
        <v/>
      </c>
      <c r="J269" s="95" t="str">
        <f aca="true">IF(C269="","",IF(AND(F269&lt;&gt;"",OR(G269=St_Applied,G269=St_Interviewing)),TODAY()-F269,"—"))</f>
        <v/>
      </c>
      <c r="K269" s="91"/>
      <c r="L269" s="92"/>
      <c r="M269" s="91"/>
      <c r="N269" s="91"/>
      <c r="O269" s="91"/>
      <c r="P269" s="96"/>
      <c r="Q269" s="1" t="n">
        <f aca="false">IF(F269="",0,MONTH(F269))</f>
        <v>0</v>
      </c>
      <c r="R269" s="1" t="n">
        <f aca="false">IF(F269="",0,YEAR(F269))</f>
        <v>0</v>
      </c>
      <c r="S269" s="1" t="str">
        <f aca="false">IF(AND(C269&lt;&gt;"",H269&lt;&gt;"",OR(G269=St_Applied,G269=St_Interviewing)),H269+ROW()/100000,"")</f>
        <v/>
      </c>
    </row>
    <row r="270" customFormat="false" ht="21.75" hidden="false" customHeight="true" outlineLevel="0" collapsed="false">
      <c r="B270" s="89" t="str">
        <f aca="false">IF(C270="","",ROW()-7)</f>
        <v/>
      </c>
      <c r="C270" s="90"/>
      <c r="D270" s="91"/>
      <c r="E270" s="92"/>
      <c r="F270" s="93"/>
      <c r="G270" s="92"/>
      <c r="H270" s="93"/>
      <c r="I270" s="94" t="str">
        <f aca="true">IF(C270="","",IF(OR(H270="",NOT(OR(G270=St_Applied,G270=St_Interviewing))),"—",IF(H270&lt;TODAY(),"Overdue · "&amp;TEXT(H270,"dd mmm"),IF(H270=TODAY(),"Due today",IF(H270=TODAY()+1,"Tomorrow","In "&amp;(H270-TODAY())&amp;" days")))))</f>
        <v/>
      </c>
      <c r="J270" s="95" t="str">
        <f aca="true">IF(C270="","",IF(AND(F270&lt;&gt;"",OR(G270=St_Applied,G270=St_Interviewing)),TODAY()-F270,"—"))</f>
        <v/>
      </c>
      <c r="K270" s="91"/>
      <c r="L270" s="92"/>
      <c r="M270" s="91"/>
      <c r="N270" s="91"/>
      <c r="O270" s="91"/>
      <c r="P270" s="96"/>
      <c r="Q270" s="1" t="n">
        <f aca="false">IF(F270="",0,MONTH(F270))</f>
        <v>0</v>
      </c>
      <c r="R270" s="1" t="n">
        <f aca="false">IF(F270="",0,YEAR(F270))</f>
        <v>0</v>
      </c>
      <c r="S270" s="1" t="str">
        <f aca="false">IF(AND(C270&lt;&gt;"",H270&lt;&gt;"",OR(G270=St_Applied,G270=St_Interviewing)),H270+ROW()/100000,"")</f>
        <v/>
      </c>
    </row>
    <row r="271" customFormat="false" ht="21.75" hidden="false" customHeight="true" outlineLevel="0" collapsed="false">
      <c r="B271" s="89" t="str">
        <f aca="false">IF(C271="","",ROW()-7)</f>
        <v/>
      </c>
      <c r="C271" s="90"/>
      <c r="D271" s="91"/>
      <c r="E271" s="92"/>
      <c r="F271" s="93"/>
      <c r="G271" s="92"/>
      <c r="H271" s="93"/>
      <c r="I271" s="94" t="str">
        <f aca="true">IF(C271="","",IF(OR(H271="",NOT(OR(G271=St_Applied,G271=St_Interviewing))),"—",IF(H271&lt;TODAY(),"Overdue · "&amp;TEXT(H271,"dd mmm"),IF(H271=TODAY(),"Due today",IF(H271=TODAY()+1,"Tomorrow","In "&amp;(H271-TODAY())&amp;" days")))))</f>
        <v/>
      </c>
      <c r="J271" s="95" t="str">
        <f aca="true">IF(C271="","",IF(AND(F271&lt;&gt;"",OR(G271=St_Applied,G271=St_Interviewing)),TODAY()-F271,"—"))</f>
        <v/>
      </c>
      <c r="K271" s="91"/>
      <c r="L271" s="92"/>
      <c r="M271" s="91"/>
      <c r="N271" s="91"/>
      <c r="O271" s="91"/>
      <c r="P271" s="96"/>
      <c r="Q271" s="1" t="n">
        <f aca="false">IF(F271="",0,MONTH(F271))</f>
        <v>0</v>
      </c>
      <c r="R271" s="1" t="n">
        <f aca="false">IF(F271="",0,YEAR(F271))</f>
        <v>0</v>
      </c>
      <c r="S271" s="1" t="str">
        <f aca="false">IF(AND(C271&lt;&gt;"",H271&lt;&gt;"",OR(G271=St_Applied,G271=St_Interviewing)),H271+ROW()/100000,"")</f>
        <v/>
      </c>
    </row>
    <row r="272" customFormat="false" ht="21.75" hidden="false" customHeight="true" outlineLevel="0" collapsed="false">
      <c r="B272" s="89" t="str">
        <f aca="false">IF(C272="","",ROW()-7)</f>
        <v/>
      </c>
      <c r="C272" s="90"/>
      <c r="D272" s="91"/>
      <c r="E272" s="92"/>
      <c r="F272" s="93"/>
      <c r="G272" s="92"/>
      <c r="H272" s="93"/>
      <c r="I272" s="94" t="str">
        <f aca="true">IF(C272="","",IF(OR(H272="",NOT(OR(G272=St_Applied,G272=St_Interviewing))),"—",IF(H272&lt;TODAY(),"Overdue · "&amp;TEXT(H272,"dd mmm"),IF(H272=TODAY(),"Due today",IF(H272=TODAY()+1,"Tomorrow","In "&amp;(H272-TODAY())&amp;" days")))))</f>
        <v/>
      </c>
      <c r="J272" s="95" t="str">
        <f aca="true">IF(C272="","",IF(AND(F272&lt;&gt;"",OR(G272=St_Applied,G272=St_Interviewing)),TODAY()-F272,"—"))</f>
        <v/>
      </c>
      <c r="K272" s="91"/>
      <c r="L272" s="92"/>
      <c r="M272" s="91"/>
      <c r="N272" s="91"/>
      <c r="O272" s="91"/>
      <c r="P272" s="96"/>
      <c r="Q272" s="1" t="n">
        <f aca="false">IF(F272="",0,MONTH(F272))</f>
        <v>0</v>
      </c>
      <c r="R272" s="1" t="n">
        <f aca="false">IF(F272="",0,YEAR(F272))</f>
        <v>0</v>
      </c>
      <c r="S272" s="1" t="str">
        <f aca="false">IF(AND(C272&lt;&gt;"",H272&lt;&gt;"",OR(G272=St_Applied,G272=St_Interviewing)),H272+ROW()/100000,"")</f>
        <v/>
      </c>
    </row>
    <row r="273" customFormat="false" ht="21.75" hidden="false" customHeight="true" outlineLevel="0" collapsed="false">
      <c r="B273" s="89" t="str">
        <f aca="false">IF(C273="","",ROW()-7)</f>
        <v/>
      </c>
      <c r="C273" s="90"/>
      <c r="D273" s="91"/>
      <c r="E273" s="92"/>
      <c r="F273" s="93"/>
      <c r="G273" s="92"/>
      <c r="H273" s="93"/>
      <c r="I273" s="94" t="str">
        <f aca="true">IF(C273="","",IF(OR(H273="",NOT(OR(G273=St_Applied,G273=St_Interviewing))),"—",IF(H273&lt;TODAY(),"Overdue · "&amp;TEXT(H273,"dd mmm"),IF(H273=TODAY(),"Due today",IF(H273=TODAY()+1,"Tomorrow","In "&amp;(H273-TODAY())&amp;" days")))))</f>
        <v/>
      </c>
      <c r="J273" s="95" t="str">
        <f aca="true">IF(C273="","",IF(AND(F273&lt;&gt;"",OR(G273=St_Applied,G273=St_Interviewing)),TODAY()-F273,"—"))</f>
        <v/>
      </c>
      <c r="K273" s="91"/>
      <c r="L273" s="92"/>
      <c r="M273" s="91"/>
      <c r="N273" s="91"/>
      <c r="O273" s="91"/>
      <c r="P273" s="96"/>
      <c r="Q273" s="1" t="n">
        <f aca="false">IF(F273="",0,MONTH(F273))</f>
        <v>0</v>
      </c>
      <c r="R273" s="1" t="n">
        <f aca="false">IF(F273="",0,YEAR(F273))</f>
        <v>0</v>
      </c>
      <c r="S273" s="1" t="str">
        <f aca="false">IF(AND(C273&lt;&gt;"",H273&lt;&gt;"",OR(G273=St_Applied,G273=St_Interviewing)),H273+ROW()/100000,"")</f>
        <v/>
      </c>
    </row>
    <row r="274" customFormat="false" ht="21.75" hidden="false" customHeight="true" outlineLevel="0" collapsed="false">
      <c r="B274" s="89" t="str">
        <f aca="false">IF(C274="","",ROW()-7)</f>
        <v/>
      </c>
      <c r="C274" s="90"/>
      <c r="D274" s="91"/>
      <c r="E274" s="92"/>
      <c r="F274" s="93"/>
      <c r="G274" s="92"/>
      <c r="H274" s="93"/>
      <c r="I274" s="94" t="str">
        <f aca="true">IF(C274="","",IF(OR(H274="",NOT(OR(G274=St_Applied,G274=St_Interviewing))),"—",IF(H274&lt;TODAY(),"Overdue · "&amp;TEXT(H274,"dd mmm"),IF(H274=TODAY(),"Due today",IF(H274=TODAY()+1,"Tomorrow","In "&amp;(H274-TODAY())&amp;" days")))))</f>
        <v/>
      </c>
      <c r="J274" s="95" t="str">
        <f aca="true">IF(C274="","",IF(AND(F274&lt;&gt;"",OR(G274=St_Applied,G274=St_Interviewing)),TODAY()-F274,"—"))</f>
        <v/>
      </c>
      <c r="K274" s="91"/>
      <c r="L274" s="92"/>
      <c r="M274" s="91"/>
      <c r="N274" s="91"/>
      <c r="O274" s="91"/>
      <c r="P274" s="96"/>
      <c r="Q274" s="1" t="n">
        <f aca="false">IF(F274="",0,MONTH(F274))</f>
        <v>0</v>
      </c>
      <c r="R274" s="1" t="n">
        <f aca="false">IF(F274="",0,YEAR(F274))</f>
        <v>0</v>
      </c>
      <c r="S274" s="1" t="str">
        <f aca="false">IF(AND(C274&lt;&gt;"",H274&lt;&gt;"",OR(G274=St_Applied,G274=St_Interviewing)),H274+ROW()/100000,"")</f>
        <v/>
      </c>
    </row>
    <row r="275" customFormat="false" ht="21.75" hidden="false" customHeight="true" outlineLevel="0" collapsed="false">
      <c r="B275" s="89" t="str">
        <f aca="false">IF(C275="","",ROW()-7)</f>
        <v/>
      </c>
      <c r="C275" s="90"/>
      <c r="D275" s="91"/>
      <c r="E275" s="92"/>
      <c r="F275" s="93"/>
      <c r="G275" s="92"/>
      <c r="H275" s="93"/>
      <c r="I275" s="94" t="str">
        <f aca="true">IF(C275="","",IF(OR(H275="",NOT(OR(G275=St_Applied,G275=St_Interviewing))),"—",IF(H275&lt;TODAY(),"Overdue · "&amp;TEXT(H275,"dd mmm"),IF(H275=TODAY(),"Due today",IF(H275=TODAY()+1,"Tomorrow","In "&amp;(H275-TODAY())&amp;" days")))))</f>
        <v/>
      </c>
      <c r="J275" s="95" t="str">
        <f aca="true">IF(C275="","",IF(AND(F275&lt;&gt;"",OR(G275=St_Applied,G275=St_Interviewing)),TODAY()-F275,"—"))</f>
        <v/>
      </c>
      <c r="K275" s="91"/>
      <c r="L275" s="92"/>
      <c r="M275" s="91"/>
      <c r="N275" s="91"/>
      <c r="O275" s="91"/>
      <c r="P275" s="96"/>
      <c r="Q275" s="1" t="n">
        <f aca="false">IF(F275="",0,MONTH(F275))</f>
        <v>0</v>
      </c>
      <c r="R275" s="1" t="n">
        <f aca="false">IF(F275="",0,YEAR(F275))</f>
        <v>0</v>
      </c>
      <c r="S275" s="1" t="str">
        <f aca="false">IF(AND(C275&lt;&gt;"",H275&lt;&gt;"",OR(G275=St_Applied,G275=St_Interviewing)),H275+ROW()/100000,"")</f>
        <v/>
      </c>
    </row>
    <row r="276" customFormat="false" ht="21.75" hidden="false" customHeight="true" outlineLevel="0" collapsed="false">
      <c r="B276" s="89" t="str">
        <f aca="false">IF(C276="","",ROW()-7)</f>
        <v/>
      </c>
      <c r="C276" s="90"/>
      <c r="D276" s="91"/>
      <c r="E276" s="92"/>
      <c r="F276" s="93"/>
      <c r="G276" s="92"/>
      <c r="H276" s="93"/>
      <c r="I276" s="94" t="str">
        <f aca="true">IF(C276="","",IF(OR(H276="",NOT(OR(G276=St_Applied,G276=St_Interviewing))),"—",IF(H276&lt;TODAY(),"Overdue · "&amp;TEXT(H276,"dd mmm"),IF(H276=TODAY(),"Due today",IF(H276=TODAY()+1,"Tomorrow","In "&amp;(H276-TODAY())&amp;" days")))))</f>
        <v/>
      </c>
      <c r="J276" s="95" t="str">
        <f aca="true">IF(C276="","",IF(AND(F276&lt;&gt;"",OR(G276=St_Applied,G276=St_Interviewing)),TODAY()-F276,"—"))</f>
        <v/>
      </c>
      <c r="K276" s="91"/>
      <c r="L276" s="92"/>
      <c r="M276" s="91"/>
      <c r="N276" s="91"/>
      <c r="O276" s="91"/>
      <c r="P276" s="96"/>
      <c r="Q276" s="1" t="n">
        <f aca="false">IF(F276="",0,MONTH(F276))</f>
        <v>0</v>
      </c>
      <c r="R276" s="1" t="n">
        <f aca="false">IF(F276="",0,YEAR(F276))</f>
        <v>0</v>
      </c>
      <c r="S276" s="1" t="str">
        <f aca="false">IF(AND(C276&lt;&gt;"",H276&lt;&gt;"",OR(G276=St_Applied,G276=St_Interviewing)),H276+ROW()/100000,"")</f>
        <v/>
      </c>
    </row>
    <row r="277" customFormat="false" ht="21.75" hidden="false" customHeight="true" outlineLevel="0" collapsed="false">
      <c r="B277" s="89" t="str">
        <f aca="false">IF(C277="","",ROW()-7)</f>
        <v/>
      </c>
      <c r="C277" s="90"/>
      <c r="D277" s="91"/>
      <c r="E277" s="92"/>
      <c r="F277" s="93"/>
      <c r="G277" s="92"/>
      <c r="H277" s="93"/>
      <c r="I277" s="94" t="str">
        <f aca="true">IF(C277="","",IF(OR(H277="",NOT(OR(G277=St_Applied,G277=St_Interviewing))),"—",IF(H277&lt;TODAY(),"Overdue · "&amp;TEXT(H277,"dd mmm"),IF(H277=TODAY(),"Due today",IF(H277=TODAY()+1,"Tomorrow","In "&amp;(H277-TODAY())&amp;" days")))))</f>
        <v/>
      </c>
      <c r="J277" s="95" t="str">
        <f aca="true">IF(C277="","",IF(AND(F277&lt;&gt;"",OR(G277=St_Applied,G277=St_Interviewing)),TODAY()-F277,"—"))</f>
        <v/>
      </c>
      <c r="K277" s="91"/>
      <c r="L277" s="92"/>
      <c r="M277" s="91"/>
      <c r="N277" s="91"/>
      <c r="O277" s="91"/>
      <c r="P277" s="96"/>
      <c r="Q277" s="1" t="n">
        <f aca="false">IF(F277="",0,MONTH(F277))</f>
        <v>0</v>
      </c>
      <c r="R277" s="1" t="n">
        <f aca="false">IF(F277="",0,YEAR(F277))</f>
        <v>0</v>
      </c>
      <c r="S277" s="1" t="str">
        <f aca="false">IF(AND(C277&lt;&gt;"",H277&lt;&gt;"",OR(G277=St_Applied,G277=St_Interviewing)),H277+ROW()/100000,"")</f>
        <v/>
      </c>
    </row>
    <row r="278" customFormat="false" ht="21.75" hidden="false" customHeight="true" outlineLevel="0" collapsed="false">
      <c r="B278" s="89" t="str">
        <f aca="false">IF(C278="","",ROW()-7)</f>
        <v/>
      </c>
      <c r="C278" s="90"/>
      <c r="D278" s="91"/>
      <c r="E278" s="92"/>
      <c r="F278" s="93"/>
      <c r="G278" s="92"/>
      <c r="H278" s="93"/>
      <c r="I278" s="94" t="str">
        <f aca="true">IF(C278="","",IF(OR(H278="",NOT(OR(G278=St_Applied,G278=St_Interviewing))),"—",IF(H278&lt;TODAY(),"Overdue · "&amp;TEXT(H278,"dd mmm"),IF(H278=TODAY(),"Due today",IF(H278=TODAY()+1,"Tomorrow","In "&amp;(H278-TODAY())&amp;" days")))))</f>
        <v/>
      </c>
      <c r="J278" s="95" t="str">
        <f aca="true">IF(C278="","",IF(AND(F278&lt;&gt;"",OR(G278=St_Applied,G278=St_Interviewing)),TODAY()-F278,"—"))</f>
        <v/>
      </c>
      <c r="K278" s="91"/>
      <c r="L278" s="92"/>
      <c r="M278" s="91"/>
      <c r="N278" s="91"/>
      <c r="O278" s="91"/>
      <c r="P278" s="96"/>
      <c r="Q278" s="1" t="n">
        <f aca="false">IF(F278="",0,MONTH(F278))</f>
        <v>0</v>
      </c>
      <c r="R278" s="1" t="n">
        <f aca="false">IF(F278="",0,YEAR(F278))</f>
        <v>0</v>
      </c>
      <c r="S278" s="1" t="str">
        <f aca="false">IF(AND(C278&lt;&gt;"",H278&lt;&gt;"",OR(G278=St_Applied,G278=St_Interviewing)),H278+ROW()/100000,"")</f>
        <v/>
      </c>
    </row>
    <row r="279" customFormat="false" ht="21.75" hidden="false" customHeight="true" outlineLevel="0" collapsed="false">
      <c r="B279" s="89" t="str">
        <f aca="false">IF(C279="","",ROW()-7)</f>
        <v/>
      </c>
      <c r="C279" s="90"/>
      <c r="D279" s="91"/>
      <c r="E279" s="92"/>
      <c r="F279" s="93"/>
      <c r="G279" s="92"/>
      <c r="H279" s="93"/>
      <c r="I279" s="94" t="str">
        <f aca="true">IF(C279="","",IF(OR(H279="",NOT(OR(G279=St_Applied,G279=St_Interviewing))),"—",IF(H279&lt;TODAY(),"Overdue · "&amp;TEXT(H279,"dd mmm"),IF(H279=TODAY(),"Due today",IF(H279=TODAY()+1,"Tomorrow","In "&amp;(H279-TODAY())&amp;" days")))))</f>
        <v/>
      </c>
      <c r="J279" s="95" t="str">
        <f aca="true">IF(C279="","",IF(AND(F279&lt;&gt;"",OR(G279=St_Applied,G279=St_Interviewing)),TODAY()-F279,"—"))</f>
        <v/>
      </c>
      <c r="K279" s="91"/>
      <c r="L279" s="92"/>
      <c r="M279" s="91"/>
      <c r="N279" s="91"/>
      <c r="O279" s="91"/>
      <c r="P279" s="96"/>
      <c r="Q279" s="1" t="n">
        <f aca="false">IF(F279="",0,MONTH(F279))</f>
        <v>0</v>
      </c>
      <c r="R279" s="1" t="n">
        <f aca="false">IF(F279="",0,YEAR(F279))</f>
        <v>0</v>
      </c>
      <c r="S279" s="1" t="str">
        <f aca="false">IF(AND(C279&lt;&gt;"",H279&lt;&gt;"",OR(G279=St_Applied,G279=St_Interviewing)),H279+ROW()/100000,"")</f>
        <v/>
      </c>
    </row>
    <row r="280" customFormat="false" ht="21.75" hidden="false" customHeight="true" outlineLevel="0" collapsed="false">
      <c r="B280" s="89" t="str">
        <f aca="false">IF(C280="","",ROW()-7)</f>
        <v/>
      </c>
      <c r="C280" s="90"/>
      <c r="D280" s="91"/>
      <c r="E280" s="92"/>
      <c r="F280" s="93"/>
      <c r="G280" s="92"/>
      <c r="H280" s="93"/>
      <c r="I280" s="94" t="str">
        <f aca="true">IF(C280="","",IF(OR(H280="",NOT(OR(G280=St_Applied,G280=St_Interviewing))),"—",IF(H280&lt;TODAY(),"Overdue · "&amp;TEXT(H280,"dd mmm"),IF(H280=TODAY(),"Due today",IF(H280=TODAY()+1,"Tomorrow","In "&amp;(H280-TODAY())&amp;" days")))))</f>
        <v/>
      </c>
      <c r="J280" s="95" t="str">
        <f aca="true">IF(C280="","",IF(AND(F280&lt;&gt;"",OR(G280=St_Applied,G280=St_Interviewing)),TODAY()-F280,"—"))</f>
        <v/>
      </c>
      <c r="K280" s="91"/>
      <c r="L280" s="92"/>
      <c r="M280" s="91"/>
      <c r="N280" s="91"/>
      <c r="O280" s="91"/>
      <c r="P280" s="96"/>
      <c r="Q280" s="1" t="n">
        <f aca="false">IF(F280="",0,MONTH(F280))</f>
        <v>0</v>
      </c>
      <c r="R280" s="1" t="n">
        <f aca="false">IF(F280="",0,YEAR(F280))</f>
        <v>0</v>
      </c>
      <c r="S280" s="1" t="str">
        <f aca="false">IF(AND(C280&lt;&gt;"",H280&lt;&gt;"",OR(G280=St_Applied,G280=St_Interviewing)),H280+ROW()/100000,"")</f>
        <v/>
      </c>
    </row>
    <row r="281" customFormat="false" ht="21.75" hidden="false" customHeight="true" outlineLevel="0" collapsed="false">
      <c r="B281" s="89" t="str">
        <f aca="false">IF(C281="","",ROW()-7)</f>
        <v/>
      </c>
      <c r="C281" s="90"/>
      <c r="D281" s="91"/>
      <c r="E281" s="92"/>
      <c r="F281" s="93"/>
      <c r="G281" s="92"/>
      <c r="H281" s="93"/>
      <c r="I281" s="94" t="str">
        <f aca="true">IF(C281="","",IF(OR(H281="",NOT(OR(G281=St_Applied,G281=St_Interviewing))),"—",IF(H281&lt;TODAY(),"Overdue · "&amp;TEXT(H281,"dd mmm"),IF(H281=TODAY(),"Due today",IF(H281=TODAY()+1,"Tomorrow","In "&amp;(H281-TODAY())&amp;" days")))))</f>
        <v/>
      </c>
      <c r="J281" s="95" t="str">
        <f aca="true">IF(C281="","",IF(AND(F281&lt;&gt;"",OR(G281=St_Applied,G281=St_Interviewing)),TODAY()-F281,"—"))</f>
        <v/>
      </c>
      <c r="K281" s="91"/>
      <c r="L281" s="92"/>
      <c r="M281" s="91"/>
      <c r="N281" s="91"/>
      <c r="O281" s="91"/>
      <c r="P281" s="96"/>
      <c r="Q281" s="1" t="n">
        <f aca="false">IF(F281="",0,MONTH(F281))</f>
        <v>0</v>
      </c>
      <c r="R281" s="1" t="n">
        <f aca="false">IF(F281="",0,YEAR(F281))</f>
        <v>0</v>
      </c>
      <c r="S281" s="1" t="str">
        <f aca="false">IF(AND(C281&lt;&gt;"",H281&lt;&gt;"",OR(G281=St_Applied,G281=St_Interviewing)),H281+ROW()/100000,"")</f>
        <v/>
      </c>
    </row>
    <row r="282" customFormat="false" ht="21.75" hidden="false" customHeight="true" outlineLevel="0" collapsed="false">
      <c r="B282" s="89" t="str">
        <f aca="false">IF(C282="","",ROW()-7)</f>
        <v/>
      </c>
      <c r="C282" s="90"/>
      <c r="D282" s="91"/>
      <c r="E282" s="92"/>
      <c r="F282" s="93"/>
      <c r="G282" s="92"/>
      <c r="H282" s="93"/>
      <c r="I282" s="94" t="str">
        <f aca="true">IF(C282="","",IF(OR(H282="",NOT(OR(G282=St_Applied,G282=St_Interviewing))),"—",IF(H282&lt;TODAY(),"Overdue · "&amp;TEXT(H282,"dd mmm"),IF(H282=TODAY(),"Due today",IF(H282=TODAY()+1,"Tomorrow","In "&amp;(H282-TODAY())&amp;" days")))))</f>
        <v/>
      </c>
      <c r="J282" s="95" t="str">
        <f aca="true">IF(C282="","",IF(AND(F282&lt;&gt;"",OR(G282=St_Applied,G282=St_Interviewing)),TODAY()-F282,"—"))</f>
        <v/>
      </c>
      <c r="K282" s="91"/>
      <c r="L282" s="92"/>
      <c r="M282" s="91"/>
      <c r="N282" s="91"/>
      <c r="O282" s="91"/>
      <c r="P282" s="96"/>
      <c r="Q282" s="1" t="n">
        <f aca="false">IF(F282="",0,MONTH(F282))</f>
        <v>0</v>
      </c>
      <c r="R282" s="1" t="n">
        <f aca="false">IF(F282="",0,YEAR(F282))</f>
        <v>0</v>
      </c>
      <c r="S282" s="1" t="str">
        <f aca="false">IF(AND(C282&lt;&gt;"",H282&lt;&gt;"",OR(G282=St_Applied,G282=St_Interviewing)),H282+ROW()/100000,"")</f>
        <v/>
      </c>
    </row>
    <row r="283" customFormat="false" ht="21.75" hidden="false" customHeight="true" outlineLevel="0" collapsed="false">
      <c r="B283" s="89" t="str">
        <f aca="false">IF(C283="","",ROW()-7)</f>
        <v/>
      </c>
      <c r="C283" s="90"/>
      <c r="D283" s="91"/>
      <c r="E283" s="92"/>
      <c r="F283" s="93"/>
      <c r="G283" s="92"/>
      <c r="H283" s="93"/>
      <c r="I283" s="94" t="str">
        <f aca="true">IF(C283="","",IF(OR(H283="",NOT(OR(G283=St_Applied,G283=St_Interviewing))),"—",IF(H283&lt;TODAY(),"Overdue · "&amp;TEXT(H283,"dd mmm"),IF(H283=TODAY(),"Due today",IF(H283=TODAY()+1,"Tomorrow","In "&amp;(H283-TODAY())&amp;" days")))))</f>
        <v/>
      </c>
      <c r="J283" s="95" t="str">
        <f aca="true">IF(C283="","",IF(AND(F283&lt;&gt;"",OR(G283=St_Applied,G283=St_Interviewing)),TODAY()-F283,"—"))</f>
        <v/>
      </c>
      <c r="K283" s="91"/>
      <c r="L283" s="92"/>
      <c r="M283" s="91"/>
      <c r="N283" s="91"/>
      <c r="O283" s="91"/>
      <c r="P283" s="96"/>
      <c r="Q283" s="1" t="n">
        <f aca="false">IF(F283="",0,MONTH(F283))</f>
        <v>0</v>
      </c>
      <c r="R283" s="1" t="n">
        <f aca="false">IF(F283="",0,YEAR(F283))</f>
        <v>0</v>
      </c>
      <c r="S283" s="1" t="str">
        <f aca="false">IF(AND(C283&lt;&gt;"",H283&lt;&gt;"",OR(G283=St_Applied,G283=St_Interviewing)),H283+ROW()/100000,"")</f>
        <v/>
      </c>
    </row>
    <row r="284" customFormat="false" ht="21.75" hidden="false" customHeight="true" outlineLevel="0" collapsed="false">
      <c r="B284" s="89" t="str">
        <f aca="false">IF(C284="","",ROW()-7)</f>
        <v/>
      </c>
      <c r="C284" s="90"/>
      <c r="D284" s="91"/>
      <c r="E284" s="92"/>
      <c r="F284" s="93"/>
      <c r="G284" s="92"/>
      <c r="H284" s="93"/>
      <c r="I284" s="94" t="str">
        <f aca="true">IF(C284="","",IF(OR(H284="",NOT(OR(G284=St_Applied,G284=St_Interviewing))),"—",IF(H284&lt;TODAY(),"Overdue · "&amp;TEXT(H284,"dd mmm"),IF(H284=TODAY(),"Due today",IF(H284=TODAY()+1,"Tomorrow","In "&amp;(H284-TODAY())&amp;" days")))))</f>
        <v/>
      </c>
      <c r="J284" s="95" t="str">
        <f aca="true">IF(C284="","",IF(AND(F284&lt;&gt;"",OR(G284=St_Applied,G284=St_Interviewing)),TODAY()-F284,"—"))</f>
        <v/>
      </c>
      <c r="K284" s="91"/>
      <c r="L284" s="92"/>
      <c r="M284" s="91"/>
      <c r="N284" s="91"/>
      <c r="O284" s="91"/>
      <c r="P284" s="96"/>
      <c r="Q284" s="1" t="n">
        <f aca="false">IF(F284="",0,MONTH(F284))</f>
        <v>0</v>
      </c>
      <c r="R284" s="1" t="n">
        <f aca="false">IF(F284="",0,YEAR(F284))</f>
        <v>0</v>
      </c>
      <c r="S284" s="1" t="str">
        <f aca="false">IF(AND(C284&lt;&gt;"",H284&lt;&gt;"",OR(G284=St_Applied,G284=St_Interviewing)),H284+ROW()/100000,"")</f>
        <v/>
      </c>
    </row>
    <row r="285" customFormat="false" ht="21.75" hidden="false" customHeight="true" outlineLevel="0" collapsed="false">
      <c r="B285" s="89" t="str">
        <f aca="false">IF(C285="","",ROW()-7)</f>
        <v/>
      </c>
      <c r="C285" s="90"/>
      <c r="D285" s="91"/>
      <c r="E285" s="92"/>
      <c r="F285" s="93"/>
      <c r="G285" s="92"/>
      <c r="H285" s="93"/>
      <c r="I285" s="94" t="str">
        <f aca="true">IF(C285="","",IF(OR(H285="",NOT(OR(G285=St_Applied,G285=St_Interviewing))),"—",IF(H285&lt;TODAY(),"Overdue · "&amp;TEXT(H285,"dd mmm"),IF(H285=TODAY(),"Due today",IF(H285=TODAY()+1,"Tomorrow","In "&amp;(H285-TODAY())&amp;" days")))))</f>
        <v/>
      </c>
      <c r="J285" s="95" t="str">
        <f aca="true">IF(C285="","",IF(AND(F285&lt;&gt;"",OR(G285=St_Applied,G285=St_Interviewing)),TODAY()-F285,"—"))</f>
        <v/>
      </c>
      <c r="K285" s="91"/>
      <c r="L285" s="92"/>
      <c r="M285" s="91"/>
      <c r="N285" s="91"/>
      <c r="O285" s="91"/>
      <c r="P285" s="96"/>
      <c r="Q285" s="1" t="n">
        <f aca="false">IF(F285="",0,MONTH(F285))</f>
        <v>0</v>
      </c>
      <c r="R285" s="1" t="n">
        <f aca="false">IF(F285="",0,YEAR(F285))</f>
        <v>0</v>
      </c>
      <c r="S285" s="1" t="str">
        <f aca="false">IF(AND(C285&lt;&gt;"",H285&lt;&gt;"",OR(G285=St_Applied,G285=St_Interviewing)),H285+ROW()/100000,"")</f>
        <v/>
      </c>
    </row>
    <row r="286" customFormat="false" ht="21.75" hidden="false" customHeight="true" outlineLevel="0" collapsed="false">
      <c r="B286" s="89" t="str">
        <f aca="false">IF(C286="","",ROW()-7)</f>
        <v/>
      </c>
      <c r="C286" s="90"/>
      <c r="D286" s="91"/>
      <c r="E286" s="92"/>
      <c r="F286" s="93"/>
      <c r="G286" s="92"/>
      <c r="H286" s="93"/>
      <c r="I286" s="94" t="str">
        <f aca="true">IF(C286="","",IF(OR(H286="",NOT(OR(G286=St_Applied,G286=St_Interviewing))),"—",IF(H286&lt;TODAY(),"Overdue · "&amp;TEXT(H286,"dd mmm"),IF(H286=TODAY(),"Due today",IF(H286=TODAY()+1,"Tomorrow","In "&amp;(H286-TODAY())&amp;" days")))))</f>
        <v/>
      </c>
      <c r="J286" s="95" t="str">
        <f aca="true">IF(C286="","",IF(AND(F286&lt;&gt;"",OR(G286=St_Applied,G286=St_Interviewing)),TODAY()-F286,"—"))</f>
        <v/>
      </c>
      <c r="K286" s="91"/>
      <c r="L286" s="92"/>
      <c r="M286" s="91"/>
      <c r="N286" s="91"/>
      <c r="O286" s="91"/>
      <c r="P286" s="96"/>
      <c r="Q286" s="1" t="n">
        <f aca="false">IF(F286="",0,MONTH(F286))</f>
        <v>0</v>
      </c>
      <c r="R286" s="1" t="n">
        <f aca="false">IF(F286="",0,YEAR(F286))</f>
        <v>0</v>
      </c>
      <c r="S286" s="1" t="str">
        <f aca="false">IF(AND(C286&lt;&gt;"",H286&lt;&gt;"",OR(G286=St_Applied,G286=St_Interviewing)),H286+ROW()/100000,"")</f>
        <v/>
      </c>
    </row>
    <row r="287" customFormat="false" ht="21.75" hidden="false" customHeight="true" outlineLevel="0" collapsed="false">
      <c r="B287" s="89" t="str">
        <f aca="false">IF(C287="","",ROW()-7)</f>
        <v/>
      </c>
      <c r="C287" s="90"/>
      <c r="D287" s="91"/>
      <c r="E287" s="92"/>
      <c r="F287" s="93"/>
      <c r="G287" s="92"/>
      <c r="H287" s="93"/>
      <c r="I287" s="94" t="str">
        <f aca="true">IF(C287="","",IF(OR(H287="",NOT(OR(G287=St_Applied,G287=St_Interviewing))),"—",IF(H287&lt;TODAY(),"Overdue · "&amp;TEXT(H287,"dd mmm"),IF(H287=TODAY(),"Due today",IF(H287=TODAY()+1,"Tomorrow","In "&amp;(H287-TODAY())&amp;" days")))))</f>
        <v/>
      </c>
      <c r="J287" s="95" t="str">
        <f aca="true">IF(C287="","",IF(AND(F287&lt;&gt;"",OR(G287=St_Applied,G287=St_Interviewing)),TODAY()-F287,"—"))</f>
        <v/>
      </c>
      <c r="K287" s="91"/>
      <c r="L287" s="92"/>
      <c r="M287" s="91"/>
      <c r="N287" s="91"/>
      <c r="O287" s="91"/>
      <c r="P287" s="96"/>
      <c r="Q287" s="1" t="n">
        <f aca="false">IF(F287="",0,MONTH(F287))</f>
        <v>0</v>
      </c>
      <c r="R287" s="1" t="n">
        <f aca="false">IF(F287="",0,YEAR(F287))</f>
        <v>0</v>
      </c>
      <c r="S287" s="1" t="str">
        <f aca="false">IF(AND(C287&lt;&gt;"",H287&lt;&gt;"",OR(G287=St_Applied,G287=St_Interviewing)),H287+ROW()/100000,"")</f>
        <v/>
      </c>
    </row>
    <row r="288" customFormat="false" ht="21.75" hidden="false" customHeight="true" outlineLevel="0" collapsed="false">
      <c r="B288" s="89" t="str">
        <f aca="false">IF(C288="","",ROW()-7)</f>
        <v/>
      </c>
      <c r="C288" s="90"/>
      <c r="D288" s="91"/>
      <c r="E288" s="92"/>
      <c r="F288" s="93"/>
      <c r="G288" s="92"/>
      <c r="H288" s="93"/>
      <c r="I288" s="94" t="str">
        <f aca="true">IF(C288="","",IF(OR(H288="",NOT(OR(G288=St_Applied,G288=St_Interviewing))),"—",IF(H288&lt;TODAY(),"Overdue · "&amp;TEXT(H288,"dd mmm"),IF(H288=TODAY(),"Due today",IF(H288=TODAY()+1,"Tomorrow","In "&amp;(H288-TODAY())&amp;" days")))))</f>
        <v/>
      </c>
      <c r="J288" s="95" t="str">
        <f aca="true">IF(C288="","",IF(AND(F288&lt;&gt;"",OR(G288=St_Applied,G288=St_Interviewing)),TODAY()-F288,"—"))</f>
        <v/>
      </c>
      <c r="K288" s="91"/>
      <c r="L288" s="92"/>
      <c r="M288" s="91"/>
      <c r="N288" s="91"/>
      <c r="O288" s="91"/>
      <c r="P288" s="96"/>
      <c r="Q288" s="1" t="n">
        <f aca="false">IF(F288="",0,MONTH(F288))</f>
        <v>0</v>
      </c>
      <c r="R288" s="1" t="n">
        <f aca="false">IF(F288="",0,YEAR(F288))</f>
        <v>0</v>
      </c>
      <c r="S288" s="1" t="str">
        <f aca="false">IF(AND(C288&lt;&gt;"",H288&lt;&gt;"",OR(G288=St_Applied,G288=St_Interviewing)),H288+ROW()/100000,"")</f>
        <v/>
      </c>
    </row>
    <row r="289" customFormat="false" ht="21.75" hidden="false" customHeight="true" outlineLevel="0" collapsed="false">
      <c r="B289" s="89" t="str">
        <f aca="false">IF(C289="","",ROW()-7)</f>
        <v/>
      </c>
      <c r="C289" s="90"/>
      <c r="D289" s="91"/>
      <c r="E289" s="92"/>
      <c r="F289" s="93"/>
      <c r="G289" s="92"/>
      <c r="H289" s="93"/>
      <c r="I289" s="94" t="str">
        <f aca="true">IF(C289="","",IF(OR(H289="",NOT(OR(G289=St_Applied,G289=St_Interviewing))),"—",IF(H289&lt;TODAY(),"Overdue · "&amp;TEXT(H289,"dd mmm"),IF(H289=TODAY(),"Due today",IF(H289=TODAY()+1,"Tomorrow","In "&amp;(H289-TODAY())&amp;" days")))))</f>
        <v/>
      </c>
      <c r="J289" s="95" t="str">
        <f aca="true">IF(C289="","",IF(AND(F289&lt;&gt;"",OR(G289=St_Applied,G289=St_Interviewing)),TODAY()-F289,"—"))</f>
        <v/>
      </c>
      <c r="K289" s="91"/>
      <c r="L289" s="92"/>
      <c r="M289" s="91"/>
      <c r="N289" s="91"/>
      <c r="O289" s="91"/>
      <c r="P289" s="96"/>
      <c r="Q289" s="1" t="n">
        <f aca="false">IF(F289="",0,MONTH(F289))</f>
        <v>0</v>
      </c>
      <c r="R289" s="1" t="n">
        <f aca="false">IF(F289="",0,YEAR(F289))</f>
        <v>0</v>
      </c>
      <c r="S289" s="1" t="str">
        <f aca="false">IF(AND(C289&lt;&gt;"",H289&lt;&gt;"",OR(G289=St_Applied,G289=St_Interviewing)),H289+ROW()/100000,"")</f>
        <v/>
      </c>
    </row>
    <row r="290" customFormat="false" ht="21.75" hidden="false" customHeight="true" outlineLevel="0" collapsed="false">
      <c r="B290" s="89" t="str">
        <f aca="false">IF(C290="","",ROW()-7)</f>
        <v/>
      </c>
      <c r="C290" s="90"/>
      <c r="D290" s="91"/>
      <c r="E290" s="92"/>
      <c r="F290" s="93"/>
      <c r="G290" s="92"/>
      <c r="H290" s="93"/>
      <c r="I290" s="94" t="str">
        <f aca="true">IF(C290="","",IF(OR(H290="",NOT(OR(G290=St_Applied,G290=St_Interviewing))),"—",IF(H290&lt;TODAY(),"Overdue · "&amp;TEXT(H290,"dd mmm"),IF(H290=TODAY(),"Due today",IF(H290=TODAY()+1,"Tomorrow","In "&amp;(H290-TODAY())&amp;" days")))))</f>
        <v/>
      </c>
      <c r="J290" s="95" t="str">
        <f aca="true">IF(C290="","",IF(AND(F290&lt;&gt;"",OR(G290=St_Applied,G290=St_Interviewing)),TODAY()-F290,"—"))</f>
        <v/>
      </c>
      <c r="K290" s="91"/>
      <c r="L290" s="92"/>
      <c r="M290" s="91"/>
      <c r="N290" s="91"/>
      <c r="O290" s="91"/>
      <c r="P290" s="96"/>
      <c r="Q290" s="1" t="n">
        <f aca="false">IF(F290="",0,MONTH(F290))</f>
        <v>0</v>
      </c>
      <c r="R290" s="1" t="n">
        <f aca="false">IF(F290="",0,YEAR(F290))</f>
        <v>0</v>
      </c>
      <c r="S290" s="1" t="str">
        <f aca="false">IF(AND(C290&lt;&gt;"",H290&lt;&gt;"",OR(G290=St_Applied,G290=St_Interviewing)),H290+ROW()/100000,"")</f>
        <v/>
      </c>
    </row>
    <row r="291" customFormat="false" ht="21.75" hidden="false" customHeight="true" outlineLevel="0" collapsed="false">
      <c r="B291" s="89" t="str">
        <f aca="false">IF(C291="","",ROW()-7)</f>
        <v/>
      </c>
      <c r="C291" s="90"/>
      <c r="D291" s="91"/>
      <c r="E291" s="92"/>
      <c r="F291" s="93"/>
      <c r="G291" s="92"/>
      <c r="H291" s="93"/>
      <c r="I291" s="94" t="str">
        <f aca="true">IF(C291="","",IF(OR(H291="",NOT(OR(G291=St_Applied,G291=St_Interviewing))),"—",IF(H291&lt;TODAY(),"Overdue · "&amp;TEXT(H291,"dd mmm"),IF(H291=TODAY(),"Due today",IF(H291=TODAY()+1,"Tomorrow","In "&amp;(H291-TODAY())&amp;" days")))))</f>
        <v/>
      </c>
      <c r="J291" s="95" t="str">
        <f aca="true">IF(C291="","",IF(AND(F291&lt;&gt;"",OR(G291=St_Applied,G291=St_Interviewing)),TODAY()-F291,"—"))</f>
        <v/>
      </c>
      <c r="K291" s="91"/>
      <c r="L291" s="92"/>
      <c r="M291" s="91"/>
      <c r="N291" s="91"/>
      <c r="O291" s="91"/>
      <c r="P291" s="96"/>
      <c r="Q291" s="1" t="n">
        <f aca="false">IF(F291="",0,MONTH(F291))</f>
        <v>0</v>
      </c>
      <c r="R291" s="1" t="n">
        <f aca="false">IF(F291="",0,YEAR(F291))</f>
        <v>0</v>
      </c>
      <c r="S291" s="1" t="str">
        <f aca="false">IF(AND(C291&lt;&gt;"",H291&lt;&gt;"",OR(G291=St_Applied,G291=St_Interviewing)),H291+ROW()/100000,"")</f>
        <v/>
      </c>
    </row>
    <row r="292" customFormat="false" ht="21.75" hidden="false" customHeight="true" outlineLevel="0" collapsed="false">
      <c r="B292" s="89" t="str">
        <f aca="false">IF(C292="","",ROW()-7)</f>
        <v/>
      </c>
      <c r="C292" s="90"/>
      <c r="D292" s="91"/>
      <c r="E292" s="92"/>
      <c r="F292" s="93"/>
      <c r="G292" s="92"/>
      <c r="H292" s="93"/>
      <c r="I292" s="94" t="str">
        <f aca="true">IF(C292="","",IF(OR(H292="",NOT(OR(G292=St_Applied,G292=St_Interviewing))),"—",IF(H292&lt;TODAY(),"Overdue · "&amp;TEXT(H292,"dd mmm"),IF(H292=TODAY(),"Due today",IF(H292=TODAY()+1,"Tomorrow","In "&amp;(H292-TODAY())&amp;" days")))))</f>
        <v/>
      </c>
      <c r="J292" s="95" t="str">
        <f aca="true">IF(C292="","",IF(AND(F292&lt;&gt;"",OR(G292=St_Applied,G292=St_Interviewing)),TODAY()-F292,"—"))</f>
        <v/>
      </c>
      <c r="K292" s="91"/>
      <c r="L292" s="92"/>
      <c r="M292" s="91"/>
      <c r="N292" s="91"/>
      <c r="O292" s="91"/>
      <c r="P292" s="96"/>
      <c r="Q292" s="1" t="n">
        <f aca="false">IF(F292="",0,MONTH(F292))</f>
        <v>0</v>
      </c>
      <c r="R292" s="1" t="n">
        <f aca="false">IF(F292="",0,YEAR(F292))</f>
        <v>0</v>
      </c>
      <c r="S292" s="1" t="str">
        <f aca="false">IF(AND(C292&lt;&gt;"",H292&lt;&gt;"",OR(G292=St_Applied,G292=St_Interviewing)),H292+ROW()/100000,"")</f>
        <v/>
      </c>
    </row>
    <row r="293" customFormat="false" ht="21.75" hidden="false" customHeight="true" outlineLevel="0" collapsed="false">
      <c r="B293" s="89" t="str">
        <f aca="false">IF(C293="","",ROW()-7)</f>
        <v/>
      </c>
      <c r="C293" s="90"/>
      <c r="D293" s="91"/>
      <c r="E293" s="92"/>
      <c r="F293" s="93"/>
      <c r="G293" s="92"/>
      <c r="H293" s="93"/>
      <c r="I293" s="94" t="str">
        <f aca="true">IF(C293="","",IF(OR(H293="",NOT(OR(G293=St_Applied,G293=St_Interviewing))),"—",IF(H293&lt;TODAY(),"Overdue · "&amp;TEXT(H293,"dd mmm"),IF(H293=TODAY(),"Due today",IF(H293=TODAY()+1,"Tomorrow","In "&amp;(H293-TODAY())&amp;" days")))))</f>
        <v/>
      </c>
      <c r="J293" s="95" t="str">
        <f aca="true">IF(C293="","",IF(AND(F293&lt;&gt;"",OR(G293=St_Applied,G293=St_Interviewing)),TODAY()-F293,"—"))</f>
        <v/>
      </c>
      <c r="K293" s="91"/>
      <c r="L293" s="92"/>
      <c r="M293" s="91"/>
      <c r="N293" s="91"/>
      <c r="O293" s="91"/>
      <c r="P293" s="96"/>
      <c r="Q293" s="1" t="n">
        <f aca="false">IF(F293="",0,MONTH(F293))</f>
        <v>0</v>
      </c>
      <c r="R293" s="1" t="n">
        <f aca="false">IF(F293="",0,YEAR(F293))</f>
        <v>0</v>
      </c>
      <c r="S293" s="1" t="str">
        <f aca="false">IF(AND(C293&lt;&gt;"",H293&lt;&gt;"",OR(G293=St_Applied,G293=St_Interviewing)),H293+ROW()/100000,"")</f>
        <v/>
      </c>
    </row>
    <row r="294" customFormat="false" ht="21.75" hidden="false" customHeight="true" outlineLevel="0" collapsed="false">
      <c r="B294" s="89" t="str">
        <f aca="false">IF(C294="","",ROW()-7)</f>
        <v/>
      </c>
      <c r="C294" s="90"/>
      <c r="D294" s="91"/>
      <c r="E294" s="92"/>
      <c r="F294" s="93"/>
      <c r="G294" s="92"/>
      <c r="H294" s="93"/>
      <c r="I294" s="94" t="str">
        <f aca="true">IF(C294="","",IF(OR(H294="",NOT(OR(G294=St_Applied,G294=St_Interviewing))),"—",IF(H294&lt;TODAY(),"Overdue · "&amp;TEXT(H294,"dd mmm"),IF(H294=TODAY(),"Due today",IF(H294=TODAY()+1,"Tomorrow","In "&amp;(H294-TODAY())&amp;" days")))))</f>
        <v/>
      </c>
      <c r="J294" s="95" t="str">
        <f aca="true">IF(C294="","",IF(AND(F294&lt;&gt;"",OR(G294=St_Applied,G294=St_Interviewing)),TODAY()-F294,"—"))</f>
        <v/>
      </c>
      <c r="K294" s="91"/>
      <c r="L294" s="92"/>
      <c r="M294" s="91"/>
      <c r="N294" s="91"/>
      <c r="O294" s="91"/>
      <c r="P294" s="96"/>
      <c r="Q294" s="1" t="n">
        <f aca="false">IF(F294="",0,MONTH(F294))</f>
        <v>0</v>
      </c>
      <c r="R294" s="1" t="n">
        <f aca="false">IF(F294="",0,YEAR(F294))</f>
        <v>0</v>
      </c>
      <c r="S294" s="1" t="str">
        <f aca="false">IF(AND(C294&lt;&gt;"",H294&lt;&gt;"",OR(G294=St_Applied,G294=St_Interviewing)),H294+ROW()/100000,"")</f>
        <v/>
      </c>
    </row>
    <row r="295" customFormat="false" ht="21.75" hidden="false" customHeight="true" outlineLevel="0" collapsed="false">
      <c r="B295" s="89" t="str">
        <f aca="false">IF(C295="","",ROW()-7)</f>
        <v/>
      </c>
      <c r="C295" s="90"/>
      <c r="D295" s="91"/>
      <c r="E295" s="92"/>
      <c r="F295" s="93"/>
      <c r="G295" s="92"/>
      <c r="H295" s="93"/>
      <c r="I295" s="94" t="str">
        <f aca="true">IF(C295="","",IF(OR(H295="",NOT(OR(G295=St_Applied,G295=St_Interviewing))),"—",IF(H295&lt;TODAY(),"Overdue · "&amp;TEXT(H295,"dd mmm"),IF(H295=TODAY(),"Due today",IF(H295=TODAY()+1,"Tomorrow","In "&amp;(H295-TODAY())&amp;" days")))))</f>
        <v/>
      </c>
      <c r="J295" s="95" t="str">
        <f aca="true">IF(C295="","",IF(AND(F295&lt;&gt;"",OR(G295=St_Applied,G295=St_Interviewing)),TODAY()-F295,"—"))</f>
        <v/>
      </c>
      <c r="K295" s="91"/>
      <c r="L295" s="92"/>
      <c r="M295" s="91"/>
      <c r="N295" s="91"/>
      <c r="O295" s="91"/>
      <c r="P295" s="96"/>
      <c r="Q295" s="1" t="n">
        <f aca="false">IF(F295="",0,MONTH(F295))</f>
        <v>0</v>
      </c>
      <c r="R295" s="1" t="n">
        <f aca="false">IF(F295="",0,YEAR(F295))</f>
        <v>0</v>
      </c>
      <c r="S295" s="1" t="str">
        <f aca="false">IF(AND(C295&lt;&gt;"",H295&lt;&gt;"",OR(G295=St_Applied,G295=St_Interviewing)),H295+ROW()/100000,"")</f>
        <v/>
      </c>
    </row>
    <row r="296" customFormat="false" ht="21.75" hidden="false" customHeight="true" outlineLevel="0" collapsed="false">
      <c r="B296" s="89" t="str">
        <f aca="false">IF(C296="","",ROW()-7)</f>
        <v/>
      </c>
      <c r="C296" s="90"/>
      <c r="D296" s="91"/>
      <c r="E296" s="92"/>
      <c r="F296" s="93"/>
      <c r="G296" s="92"/>
      <c r="H296" s="93"/>
      <c r="I296" s="94" t="str">
        <f aca="true">IF(C296="","",IF(OR(H296="",NOT(OR(G296=St_Applied,G296=St_Interviewing))),"—",IF(H296&lt;TODAY(),"Overdue · "&amp;TEXT(H296,"dd mmm"),IF(H296=TODAY(),"Due today",IF(H296=TODAY()+1,"Tomorrow","In "&amp;(H296-TODAY())&amp;" days")))))</f>
        <v/>
      </c>
      <c r="J296" s="95" t="str">
        <f aca="true">IF(C296="","",IF(AND(F296&lt;&gt;"",OR(G296=St_Applied,G296=St_Interviewing)),TODAY()-F296,"—"))</f>
        <v/>
      </c>
      <c r="K296" s="91"/>
      <c r="L296" s="92"/>
      <c r="M296" s="91"/>
      <c r="N296" s="91"/>
      <c r="O296" s="91"/>
      <c r="P296" s="96"/>
      <c r="Q296" s="1" t="n">
        <f aca="false">IF(F296="",0,MONTH(F296))</f>
        <v>0</v>
      </c>
      <c r="R296" s="1" t="n">
        <f aca="false">IF(F296="",0,YEAR(F296))</f>
        <v>0</v>
      </c>
      <c r="S296" s="1" t="str">
        <f aca="false">IF(AND(C296&lt;&gt;"",H296&lt;&gt;"",OR(G296=St_Applied,G296=St_Interviewing)),H296+ROW()/100000,"")</f>
        <v/>
      </c>
    </row>
    <row r="297" customFormat="false" ht="21.75" hidden="false" customHeight="true" outlineLevel="0" collapsed="false">
      <c r="B297" s="89" t="str">
        <f aca="false">IF(C297="","",ROW()-7)</f>
        <v/>
      </c>
      <c r="C297" s="90"/>
      <c r="D297" s="91"/>
      <c r="E297" s="92"/>
      <c r="F297" s="93"/>
      <c r="G297" s="92"/>
      <c r="H297" s="93"/>
      <c r="I297" s="94" t="str">
        <f aca="true">IF(C297="","",IF(OR(H297="",NOT(OR(G297=St_Applied,G297=St_Interviewing))),"—",IF(H297&lt;TODAY(),"Overdue · "&amp;TEXT(H297,"dd mmm"),IF(H297=TODAY(),"Due today",IF(H297=TODAY()+1,"Tomorrow","In "&amp;(H297-TODAY())&amp;" days")))))</f>
        <v/>
      </c>
      <c r="J297" s="95" t="str">
        <f aca="true">IF(C297="","",IF(AND(F297&lt;&gt;"",OR(G297=St_Applied,G297=St_Interviewing)),TODAY()-F297,"—"))</f>
        <v/>
      </c>
      <c r="K297" s="91"/>
      <c r="L297" s="92"/>
      <c r="M297" s="91"/>
      <c r="N297" s="91"/>
      <c r="O297" s="91"/>
      <c r="P297" s="96"/>
      <c r="Q297" s="1" t="n">
        <f aca="false">IF(F297="",0,MONTH(F297))</f>
        <v>0</v>
      </c>
      <c r="R297" s="1" t="n">
        <f aca="false">IF(F297="",0,YEAR(F297))</f>
        <v>0</v>
      </c>
      <c r="S297" s="1" t="str">
        <f aca="false">IF(AND(C297&lt;&gt;"",H297&lt;&gt;"",OR(G297=St_Applied,G297=St_Interviewing)),H297+ROW()/100000,"")</f>
        <v/>
      </c>
    </row>
    <row r="298" customFormat="false" ht="21.75" hidden="false" customHeight="true" outlineLevel="0" collapsed="false">
      <c r="B298" s="89" t="str">
        <f aca="false">IF(C298="","",ROW()-7)</f>
        <v/>
      </c>
      <c r="C298" s="90"/>
      <c r="D298" s="91"/>
      <c r="E298" s="92"/>
      <c r="F298" s="93"/>
      <c r="G298" s="92"/>
      <c r="H298" s="93"/>
      <c r="I298" s="94" t="str">
        <f aca="true">IF(C298="","",IF(OR(H298="",NOT(OR(G298=St_Applied,G298=St_Interviewing))),"—",IF(H298&lt;TODAY(),"Overdue · "&amp;TEXT(H298,"dd mmm"),IF(H298=TODAY(),"Due today",IF(H298=TODAY()+1,"Tomorrow","In "&amp;(H298-TODAY())&amp;" days")))))</f>
        <v/>
      </c>
      <c r="J298" s="95" t="str">
        <f aca="true">IF(C298="","",IF(AND(F298&lt;&gt;"",OR(G298=St_Applied,G298=St_Interviewing)),TODAY()-F298,"—"))</f>
        <v/>
      </c>
      <c r="K298" s="91"/>
      <c r="L298" s="92"/>
      <c r="M298" s="91"/>
      <c r="N298" s="91"/>
      <c r="O298" s="91"/>
      <c r="P298" s="96"/>
      <c r="Q298" s="1" t="n">
        <f aca="false">IF(F298="",0,MONTH(F298))</f>
        <v>0</v>
      </c>
      <c r="R298" s="1" t="n">
        <f aca="false">IF(F298="",0,YEAR(F298))</f>
        <v>0</v>
      </c>
      <c r="S298" s="1" t="str">
        <f aca="false">IF(AND(C298&lt;&gt;"",H298&lt;&gt;"",OR(G298=St_Applied,G298=St_Interviewing)),H298+ROW()/100000,"")</f>
        <v/>
      </c>
    </row>
    <row r="299" customFormat="false" ht="21.75" hidden="false" customHeight="true" outlineLevel="0" collapsed="false">
      <c r="B299" s="89" t="str">
        <f aca="false">IF(C299="","",ROW()-7)</f>
        <v/>
      </c>
      <c r="C299" s="90"/>
      <c r="D299" s="91"/>
      <c r="E299" s="92"/>
      <c r="F299" s="93"/>
      <c r="G299" s="92"/>
      <c r="H299" s="93"/>
      <c r="I299" s="94" t="str">
        <f aca="true">IF(C299="","",IF(OR(H299="",NOT(OR(G299=St_Applied,G299=St_Interviewing))),"—",IF(H299&lt;TODAY(),"Overdue · "&amp;TEXT(H299,"dd mmm"),IF(H299=TODAY(),"Due today",IF(H299=TODAY()+1,"Tomorrow","In "&amp;(H299-TODAY())&amp;" days")))))</f>
        <v/>
      </c>
      <c r="J299" s="95" t="str">
        <f aca="true">IF(C299="","",IF(AND(F299&lt;&gt;"",OR(G299=St_Applied,G299=St_Interviewing)),TODAY()-F299,"—"))</f>
        <v/>
      </c>
      <c r="K299" s="91"/>
      <c r="L299" s="92"/>
      <c r="M299" s="91"/>
      <c r="N299" s="91"/>
      <c r="O299" s="91"/>
      <c r="P299" s="96"/>
      <c r="Q299" s="1" t="n">
        <f aca="false">IF(F299="",0,MONTH(F299))</f>
        <v>0</v>
      </c>
      <c r="R299" s="1" t="n">
        <f aca="false">IF(F299="",0,YEAR(F299))</f>
        <v>0</v>
      </c>
      <c r="S299" s="1" t="str">
        <f aca="false">IF(AND(C299&lt;&gt;"",H299&lt;&gt;"",OR(G299=St_Applied,G299=St_Interviewing)),H299+ROW()/100000,"")</f>
        <v/>
      </c>
    </row>
    <row r="300" customFormat="false" ht="21.75" hidden="false" customHeight="true" outlineLevel="0" collapsed="false">
      <c r="B300" s="89" t="str">
        <f aca="false">IF(C300="","",ROW()-7)</f>
        <v/>
      </c>
      <c r="C300" s="90"/>
      <c r="D300" s="91"/>
      <c r="E300" s="92"/>
      <c r="F300" s="93"/>
      <c r="G300" s="92"/>
      <c r="H300" s="93"/>
      <c r="I300" s="94" t="str">
        <f aca="true">IF(C300="","",IF(OR(H300="",NOT(OR(G300=St_Applied,G300=St_Interviewing))),"—",IF(H300&lt;TODAY(),"Overdue · "&amp;TEXT(H300,"dd mmm"),IF(H300=TODAY(),"Due today",IF(H300=TODAY()+1,"Tomorrow","In "&amp;(H300-TODAY())&amp;" days")))))</f>
        <v/>
      </c>
      <c r="J300" s="95" t="str">
        <f aca="true">IF(C300="","",IF(AND(F300&lt;&gt;"",OR(G300=St_Applied,G300=St_Interviewing)),TODAY()-F300,"—"))</f>
        <v/>
      </c>
      <c r="K300" s="91"/>
      <c r="L300" s="92"/>
      <c r="M300" s="91"/>
      <c r="N300" s="91"/>
      <c r="O300" s="91"/>
      <c r="P300" s="96"/>
      <c r="Q300" s="1" t="n">
        <f aca="false">IF(F300="",0,MONTH(F300))</f>
        <v>0</v>
      </c>
      <c r="R300" s="1" t="n">
        <f aca="false">IF(F300="",0,YEAR(F300))</f>
        <v>0</v>
      </c>
      <c r="S300" s="1" t="str">
        <f aca="false">IF(AND(C300&lt;&gt;"",H300&lt;&gt;"",OR(G300=St_Applied,G300=St_Interviewing)),H300+ROW()/100000,"")</f>
        <v/>
      </c>
    </row>
    <row r="301" customFormat="false" ht="21.75" hidden="false" customHeight="true" outlineLevel="0" collapsed="false">
      <c r="B301" s="89" t="str">
        <f aca="false">IF(C301="","",ROW()-7)</f>
        <v/>
      </c>
      <c r="C301" s="90"/>
      <c r="D301" s="91"/>
      <c r="E301" s="92"/>
      <c r="F301" s="93"/>
      <c r="G301" s="92"/>
      <c r="H301" s="93"/>
      <c r="I301" s="94" t="str">
        <f aca="true">IF(C301="","",IF(OR(H301="",NOT(OR(G301=St_Applied,G301=St_Interviewing))),"—",IF(H301&lt;TODAY(),"Overdue · "&amp;TEXT(H301,"dd mmm"),IF(H301=TODAY(),"Due today",IF(H301=TODAY()+1,"Tomorrow","In "&amp;(H301-TODAY())&amp;" days")))))</f>
        <v/>
      </c>
      <c r="J301" s="95" t="str">
        <f aca="true">IF(C301="","",IF(AND(F301&lt;&gt;"",OR(G301=St_Applied,G301=St_Interviewing)),TODAY()-F301,"—"))</f>
        <v/>
      </c>
      <c r="K301" s="91"/>
      <c r="L301" s="92"/>
      <c r="M301" s="91"/>
      <c r="N301" s="91"/>
      <c r="O301" s="91"/>
      <c r="P301" s="96"/>
      <c r="Q301" s="1" t="n">
        <f aca="false">IF(F301="",0,MONTH(F301))</f>
        <v>0</v>
      </c>
      <c r="R301" s="1" t="n">
        <f aca="false">IF(F301="",0,YEAR(F301))</f>
        <v>0</v>
      </c>
      <c r="S301" s="1" t="str">
        <f aca="false">IF(AND(C301&lt;&gt;"",H301&lt;&gt;"",OR(G301=St_Applied,G301=St_Interviewing)),H301+ROW()/100000,"")</f>
        <v/>
      </c>
    </row>
    <row r="302" customFormat="false" ht="21.75" hidden="false" customHeight="true" outlineLevel="0" collapsed="false">
      <c r="B302" s="89" t="str">
        <f aca="false">IF(C302="","",ROW()-7)</f>
        <v/>
      </c>
      <c r="C302" s="90"/>
      <c r="D302" s="91"/>
      <c r="E302" s="92"/>
      <c r="F302" s="93"/>
      <c r="G302" s="92"/>
      <c r="H302" s="93"/>
      <c r="I302" s="94" t="str">
        <f aca="true">IF(C302="","",IF(OR(H302="",NOT(OR(G302=St_Applied,G302=St_Interviewing))),"—",IF(H302&lt;TODAY(),"Overdue · "&amp;TEXT(H302,"dd mmm"),IF(H302=TODAY(),"Due today",IF(H302=TODAY()+1,"Tomorrow","In "&amp;(H302-TODAY())&amp;" days")))))</f>
        <v/>
      </c>
      <c r="J302" s="95" t="str">
        <f aca="true">IF(C302="","",IF(AND(F302&lt;&gt;"",OR(G302=St_Applied,G302=St_Interviewing)),TODAY()-F302,"—"))</f>
        <v/>
      </c>
      <c r="K302" s="91"/>
      <c r="L302" s="92"/>
      <c r="M302" s="91"/>
      <c r="N302" s="91"/>
      <c r="O302" s="91"/>
      <c r="P302" s="96"/>
      <c r="Q302" s="1" t="n">
        <f aca="false">IF(F302="",0,MONTH(F302))</f>
        <v>0</v>
      </c>
      <c r="R302" s="1" t="n">
        <f aca="false">IF(F302="",0,YEAR(F302))</f>
        <v>0</v>
      </c>
      <c r="S302" s="1" t="str">
        <f aca="false">IF(AND(C302&lt;&gt;"",H302&lt;&gt;"",OR(G302=St_Applied,G302=St_Interviewing)),H302+ROW()/100000,"")</f>
        <v/>
      </c>
    </row>
    <row r="303" customFormat="false" ht="21.75" hidden="false" customHeight="true" outlineLevel="0" collapsed="false">
      <c r="B303" s="89" t="str">
        <f aca="false">IF(C303="","",ROW()-7)</f>
        <v/>
      </c>
      <c r="C303" s="90"/>
      <c r="D303" s="91"/>
      <c r="E303" s="92"/>
      <c r="F303" s="93"/>
      <c r="G303" s="92"/>
      <c r="H303" s="93"/>
      <c r="I303" s="94" t="str">
        <f aca="true">IF(C303="","",IF(OR(H303="",NOT(OR(G303=St_Applied,G303=St_Interviewing))),"—",IF(H303&lt;TODAY(),"Overdue · "&amp;TEXT(H303,"dd mmm"),IF(H303=TODAY(),"Due today",IF(H303=TODAY()+1,"Tomorrow","In "&amp;(H303-TODAY())&amp;" days")))))</f>
        <v/>
      </c>
      <c r="J303" s="95" t="str">
        <f aca="true">IF(C303="","",IF(AND(F303&lt;&gt;"",OR(G303=St_Applied,G303=St_Interviewing)),TODAY()-F303,"—"))</f>
        <v/>
      </c>
      <c r="K303" s="91"/>
      <c r="L303" s="92"/>
      <c r="M303" s="91"/>
      <c r="N303" s="91"/>
      <c r="O303" s="91"/>
      <c r="P303" s="96"/>
      <c r="Q303" s="1" t="n">
        <f aca="false">IF(F303="",0,MONTH(F303))</f>
        <v>0</v>
      </c>
      <c r="R303" s="1" t="n">
        <f aca="false">IF(F303="",0,YEAR(F303))</f>
        <v>0</v>
      </c>
      <c r="S303" s="1" t="str">
        <f aca="false">IF(AND(C303&lt;&gt;"",H303&lt;&gt;"",OR(G303=St_Applied,G303=St_Interviewing)),H303+ROW()/100000,"")</f>
        <v/>
      </c>
    </row>
    <row r="304" customFormat="false" ht="21.75" hidden="false" customHeight="true" outlineLevel="0" collapsed="false">
      <c r="B304" s="89" t="str">
        <f aca="false">IF(C304="","",ROW()-7)</f>
        <v/>
      </c>
      <c r="C304" s="90"/>
      <c r="D304" s="91"/>
      <c r="E304" s="92"/>
      <c r="F304" s="93"/>
      <c r="G304" s="92"/>
      <c r="H304" s="93"/>
      <c r="I304" s="94" t="str">
        <f aca="true">IF(C304="","",IF(OR(H304="",NOT(OR(G304=St_Applied,G304=St_Interviewing))),"—",IF(H304&lt;TODAY(),"Overdue · "&amp;TEXT(H304,"dd mmm"),IF(H304=TODAY(),"Due today",IF(H304=TODAY()+1,"Tomorrow","In "&amp;(H304-TODAY())&amp;" days")))))</f>
        <v/>
      </c>
      <c r="J304" s="95" t="str">
        <f aca="true">IF(C304="","",IF(AND(F304&lt;&gt;"",OR(G304=St_Applied,G304=St_Interviewing)),TODAY()-F304,"—"))</f>
        <v/>
      </c>
      <c r="K304" s="91"/>
      <c r="L304" s="92"/>
      <c r="M304" s="91"/>
      <c r="N304" s="91"/>
      <c r="O304" s="91"/>
      <c r="P304" s="96"/>
      <c r="Q304" s="1" t="n">
        <f aca="false">IF(F304="",0,MONTH(F304))</f>
        <v>0</v>
      </c>
      <c r="R304" s="1" t="n">
        <f aca="false">IF(F304="",0,YEAR(F304))</f>
        <v>0</v>
      </c>
      <c r="S304" s="1" t="str">
        <f aca="false">IF(AND(C304&lt;&gt;"",H304&lt;&gt;"",OR(G304=St_Applied,G304=St_Interviewing)),H304+ROW()/100000,"")</f>
        <v/>
      </c>
    </row>
    <row r="305" customFormat="false" ht="21.75" hidden="false" customHeight="true" outlineLevel="0" collapsed="false">
      <c r="B305" s="89" t="str">
        <f aca="false">IF(C305="","",ROW()-7)</f>
        <v/>
      </c>
      <c r="C305" s="90"/>
      <c r="D305" s="91"/>
      <c r="E305" s="92"/>
      <c r="F305" s="93"/>
      <c r="G305" s="92"/>
      <c r="H305" s="93"/>
      <c r="I305" s="94" t="str">
        <f aca="true">IF(C305="","",IF(OR(H305="",NOT(OR(G305=St_Applied,G305=St_Interviewing))),"—",IF(H305&lt;TODAY(),"Overdue · "&amp;TEXT(H305,"dd mmm"),IF(H305=TODAY(),"Due today",IF(H305=TODAY()+1,"Tomorrow","In "&amp;(H305-TODAY())&amp;" days")))))</f>
        <v/>
      </c>
      <c r="J305" s="95" t="str">
        <f aca="true">IF(C305="","",IF(AND(F305&lt;&gt;"",OR(G305=St_Applied,G305=St_Interviewing)),TODAY()-F305,"—"))</f>
        <v/>
      </c>
      <c r="K305" s="91"/>
      <c r="L305" s="92"/>
      <c r="M305" s="91"/>
      <c r="N305" s="91"/>
      <c r="O305" s="91"/>
      <c r="P305" s="96"/>
      <c r="Q305" s="1" t="n">
        <f aca="false">IF(F305="",0,MONTH(F305))</f>
        <v>0</v>
      </c>
      <c r="R305" s="1" t="n">
        <f aca="false">IF(F305="",0,YEAR(F305))</f>
        <v>0</v>
      </c>
      <c r="S305" s="1" t="str">
        <f aca="false">IF(AND(C305&lt;&gt;"",H305&lt;&gt;"",OR(G305=St_Applied,G305=St_Interviewing)),H305+ROW()/100000,"")</f>
        <v/>
      </c>
    </row>
    <row r="306" customFormat="false" ht="21.75" hidden="false" customHeight="true" outlineLevel="0" collapsed="false">
      <c r="B306" s="89" t="str">
        <f aca="false">IF(C306="","",ROW()-7)</f>
        <v/>
      </c>
      <c r="C306" s="90"/>
      <c r="D306" s="91"/>
      <c r="E306" s="92"/>
      <c r="F306" s="93"/>
      <c r="G306" s="92"/>
      <c r="H306" s="93"/>
      <c r="I306" s="94" t="str">
        <f aca="true">IF(C306="","",IF(OR(H306="",NOT(OR(G306=St_Applied,G306=St_Interviewing))),"—",IF(H306&lt;TODAY(),"Overdue · "&amp;TEXT(H306,"dd mmm"),IF(H306=TODAY(),"Due today",IF(H306=TODAY()+1,"Tomorrow","In "&amp;(H306-TODAY())&amp;" days")))))</f>
        <v/>
      </c>
      <c r="J306" s="95" t="str">
        <f aca="true">IF(C306="","",IF(AND(F306&lt;&gt;"",OR(G306=St_Applied,G306=St_Interviewing)),TODAY()-F306,"—"))</f>
        <v/>
      </c>
      <c r="K306" s="91"/>
      <c r="L306" s="92"/>
      <c r="M306" s="91"/>
      <c r="N306" s="91"/>
      <c r="O306" s="91"/>
      <c r="P306" s="96"/>
      <c r="Q306" s="1" t="n">
        <f aca="false">IF(F306="",0,MONTH(F306))</f>
        <v>0</v>
      </c>
      <c r="R306" s="1" t="n">
        <f aca="false">IF(F306="",0,YEAR(F306))</f>
        <v>0</v>
      </c>
      <c r="S306" s="1" t="str">
        <f aca="false">IF(AND(C306&lt;&gt;"",H306&lt;&gt;"",OR(G306=St_Applied,G306=St_Interviewing)),H306+ROW()/100000,"")</f>
        <v/>
      </c>
    </row>
    <row r="307" customFormat="false" ht="21.75" hidden="false" customHeight="true" outlineLevel="0" collapsed="false">
      <c r="B307" s="89" t="str">
        <f aca="false">IF(C307="","",ROW()-7)</f>
        <v/>
      </c>
      <c r="C307" s="90"/>
      <c r="D307" s="91"/>
      <c r="E307" s="92"/>
      <c r="F307" s="93"/>
      <c r="G307" s="92"/>
      <c r="H307" s="93"/>
      <c r="I307" s="94" t="str">
        <f aca="true">IF(C307="","",IF(OR(H307="",NOT(OR(G307=St_Applied,G307=St_Interviewing))),"—",IF(H307&lt;TODAY(),"Overdue · "&amp;TEXT(H307,"dd mmm"),IF(H307=TODAY(),"Due today",IF(H307=TODAY()+1,"Tomorrow","In "&amp;(H307-TODAY())&amp;" days")))))</f>
        <v/>
      </c>
      <c r="J307" s="95" t="str">
        <f aca="true">IF(C307="","",IF(AND(F307&lt;&gt;"",OR(G307=St_Applied,G307=St_Interviewing)),TODAY()-F307,"—"))</f>
        <v/>
      </c>
      <c r="K307" s="91"/>
      <c r="L307" s="92"/>
      <c r="M307" s="91"/>
      <c r="N307" s="91"/>
      <c r="O307" s="91"/>
      <c r="P307" s="96"/>
      <c r="Q307" s="1" t="n">
        <f aca="false">IF(F307="",0,MONTH(F307))</f>
        <v>0</v>
      </c>
      <c r="R307" s="1" t="n">
        <f aca="false">IF(F307="",0,YEAR(F307))</f>
        <v>0</v>
      </c>
      <c r="S307" s="1" t="str">
        <f aca="false">IF(AND(C307&lt;&gt;"",H307&lt;&gt;"",OR(G307=St_Applied,G307=St_Interviewing)),H307+ROW()/100000,"")</f>
        <v/>
      </c>
    </row>
    <row r="308" customFormat="false" ht="21.75" hidden="false" customHeight="true" outlineLevel="0" collapsed="false">
      <c r="B308" s="89" t="str">
        <f aca="false">IF(C308="","",ROW()-7)</f>
        <v/>
      </c>
      <c r="C308" s="90"/>
      <c r="D308" s="91"/>
      <c r="E308" s="92"/>
      <c r="F308" s="93"/>
      <c r="G308" s="92"/>
      <c r="H308" s="93"/>
      <c r="I308" s="94" t="str">
        <f aca="true">IF(C308="","",IF(OR(H308="",NOT(OR(G308=St_Applied,G308=St_Interviewing))),"—",IF(H308&lt;TODAY(),"Overdue · "&amp;TEXT(H308,"dd mmm"),IF(H308=TODAY(),"Due today",IF(H308=TODAY()+1,"Tomorrow","In "&amp;(H308-TODAY())&amp;" days")))))</f>
        <v/>
      </c>
      <c r="J308" s="95" t="str">
        <f aca="true">IF(C308="","",IF(AND(F308&lt;&gt;"",OR(G308=St_Applied,G308=St_Interviewing)),TODAY()-F308,"—"))</f>
        <v/>
      </c>
      <c r="K308" s="91"/>
      <c r="L308" s="92"/>
      <c r="M308" s="91"/>
      <c r="N308" s="91"/>
      <c r="O308" s="91"/>
      <c r="P308" s="96"/>
      <c r="Q308" s="1" t="n">
        <f aca="false">IF(F308="",0,MONTH(F308))</f>
        <v>0</v>
      </c>
      <c r="R308" s="1" t="n">
        <f aca="false">IF(F308="",0,YEAR(F308))</f>
        <v>0</v>
      </c>
      <c r="S308" s="1" t="str">
        <f aca="false">IF(AND(C308&lt;&gt;"",H308&lt;&gt;"",OR(G308=St_Applied,G308=St_Interviewing)),H308+ROW()/100000,"")</f>
        <v/>
      </c>
    </row>
    <row r="309" customFormat="false" ht="21.75" hidden="false" customHeight="true" outlineLevel="0" collapsed="false">
      <c r="B309" s="89" t="str">
        <f aca="false">IF(C309="","",ROW()-7)</f>
        <v/>
      </c>
      <c r="C309" s="90"/>
      <c r="D309" s="91"/>
      <c r="E309" s="92"/>
      <c r="F309" s="93"/>
      <c r="G309" s="92"/>
      <c r="H309" s="93"/>
      <c r="I309" s="94" t="str">
        <f aca="true">IF(C309="","",IF(OR(H309="",NOT(OR(G309=St_Applied,G309=St_Interviewing))),"—",IF(H309&lt;TODAY(),"Overdue · "&amp;TEXT(H309,"dd mmm"),IF(H309=TODAY(),"Due today",IF(H309=TODAY()+1,"Tomorrow","In "&amp;(H309-TODAY())&amp;" days")))))</f>
        <v/>
      </c>
      <c r="J309" s="95" t="str">
        <f aca="true">IF(C309="","",IF(AND(F309&lt;&gt;"",OR(G309=St_Applied,G309=St_Interviewing)),TODAY()-F309,"—"))</f>
        <v/>
      </c>
      <c r="K309" s="91"/>
      <c r="L309" s="92"/>
      <c r="M309" s="91"/>
      <c r="N309" s="91"/>
      <c r="O309" s="91"/>
      <c r="P309" s="96"/>
      <c r="Q309" s="1" t="n">
        <f aca="false">IF(F309="",0,MONTH(F309))</f>
        <v>0</v>
      </c>
      <c r="R309" s="1" t="n">
        <f aca="false">IF(F309="",0,YEAR(F309))</f>
        <v>0</v>
      </c>
      <c r="S309" s="1" t="str">
        <f aca="false">IF(AND(C309&lt;&gt;"",H309&lt;&gt;"",OR(G309=St_Applied,G309=St_Interviewing)),H309+ROW()/100000,"")</f>
        <v/>
      </c>
    </row>
    <row r="310" customFormat="false" ht="21.75" hidden="false" customHeight="true" outlineLevel="0" collapsed="false">
      <c r="B310" s="89" t="str">
        <f aca="false">IF(C310="","",ROW()-7)</f>
        <v/>
      </c>
      <c r="C310" s="90"/>
      <c r="D310" s="91"/>
      <c r="E310" s="92"/>
      <c r="F310" s="93"/>
      <c r="G310" s="92"/>
      <c r="H310" s="93"/>
      <c r="I310" s="94" t="str">
        <f aca="true">IF(C310="","",IF(OR(H310="",NOT(OR(G310=St_Applied,G310=St_Interviewing))),"—",IF(H310&lt;TODAY(),"Overdue · "&amp;TEXT(H310,"dd mmm"),IF(H310=TODAY(),"Due today",IF(H310=TODAY()+1,"Tomorrow","In "&amp;(H310-TODAY())&amp;" days")))))</f>
        <v/>
      </c>
      <c r="J310" s="95" t="str">
        <f aca="true">IF(C310="","",IF(AND(F310&lt;&gt;"",OR(G310=St_Applied,G310=St_Interviewing)),TODAY()-F310,"—"))</f>
        <v/>
      </c>
      <c r="K310" s="91"/>
      <c r="L310" s="92"/>
      <c r="M310" s="91"/>
      <c r="N310" s="91"/>
      <c r="O310" s="91"/>
      <c r="P310" s="96"/>
      <c r="Q310" s="1" t="n">
        <f aca="false">IF(F310="",0,MONTH(F310))</f>
        <v>0</v>
      </c>
      <c r="R310" s="1" t="n">
        <f aca="false">IF(F310="",0,YEAR(F310))</f>
        <v>0</v>
      </c>
      <c r="S310" s="1" t="str">
        <f aca="false">IF(AND(C310&lt;&gt;"",H310&lt;&gt;"",OR(G310=St_Applied,G310=St_Interviewing)),H310+ROW()/100000,"")</f>
        <v/>
      </c>
    </row>
    <row r="311" customFormat="false" ht="21.75" hidden="false" customHeight="true" outlineLevel="0" collapsed="false">
      <c r="B311" s="89" t="str">
        <f aca="false">IF(C311="","",ROW()-7)</f>
        <v/>
      </c>
      <c r="C311" s="90"/>
      <c r="D311" s="91"/>
      <c r="E311" s="92"/>
      <c r="F311" s="93"/>
      <c r="G311" s="92"/>
      <c r="H311" s="93"/>
      <c r="I311" s="94" t="str">
        <f aca="true">IF(C311="","",IF(OR(H311="",NOT(OR(G311=St_Applied,G311=St_Interviewing))),"—",IF(H311&lt;TODAY(),"Overdue · "&amp;TEXT(H311,"dd mmm"),IF(H311=TODAY(),"Due today",IF(H311=TODAY()+1,"Tomorrow","In "&amp;(H311-TODAY())&amp;" days")))))</f>
        <v/>
      </c>
      <c r="J311" s="95" t="str">
        <f aca="true">IF(C311="","",IF(AND(F311&lt;&gt;"",OR(G311=St_Applied,G311=St_Interviewing)),TODAY()-F311,"—"))</f>
        <v/>
      </c>
      <c r="K311" s="91"/>
      <c r="L311" s="92"/>
      <c r="M311" s="91"/>
      <c r="N311" s="91"/>
      <c r="O311" s="91"/>
      <c r="P311" s="96"/>
      <c r="Q311" s="1" t="n">
        <f aca="false">IF(F311="",0,MONTH(F311))</f>
        <v>0</v>
      </c>
      <c r="R311" s="1" t="n">
        <f aca="false">IF(F311="",0,YEAR(F311))</f>
        <v>0</v>
      </c>
      <c r="S311" s="1" t="str">
        <f aca="false">IF(AND(C311&lt;&gt;"",H311&lt;&gt;"",OR(G311=St_Applied,G311=St_Interviewing)),H311+ROW()/100000,"")</f>
        <v/>
      </c>
    </row>
    <row r="312" customFormat="false" ht="21.75" hidden="false" customHeight="true" outlineLevel="0" collapsed="false">
      <c r="B312" s="89" t="str">
        <f aca="false">IF(C312="","",ROW()-7)</f>
        <v/>
      </c>
      <c r="C312" s="90"/>
      <c r="D312" s="91"/>
      <c r="E312" s="92"/>
      <c r="F312" s="93"/>
      <c r="G312" s="92"/>
      <c r="H312" s="93"/>
      <c r="I312" s="94" t="str">
        <f aca="true">IF(C312="","",IF(OR(H312="",NOT(OR(G312=St_Applied,G312=St_Interviewing))),"—",IF(H312&lt;TODAY(),"Overdue · "&amp;TEXT(H312,"dd mmm"),IF(H312=TODAY(),"Due today",IF(H312=TODAY()+1,"Tomorrow","In "&amp;(H312-TODAY())&amp;" days")))))</f>
        <v/>
      </c>
      <c r="J312" s="95" t="str">
        <f aca="true">IF(C312="","",IF(AND(F312&lt;&gt;"",OR(G312=St_Applied,G312=St_Interviewing)),TODAY()-F312,"—"))</f>
        <v/>
      </c>
      <c r="K312" s="91"/>
      <c r="L312" s="92"/>
      <c r="M312" s="91"/>
      <c r="N312" s="91"/>
      <c r="O312" s="91"/>
      <c r="P312" s="96"/>
      <c r="Q312" s="1" t="n">
        <f aca="false">IF(F312="",0,MONTH(F312))</f>
        <v>0</v>
      </c>
      <c r="R312" s="1" t="n">
        <f aca="false">IF(F312="",0,YEAR(F312))</f>
        <v>0</v>
      </c>
      <c r="S312" s="1" t="str">
        <f aca="false">IF(AND(C312&lt;&gt;"",H312&lt;&gt;"",OR(G312=St_Applied,G312=St_Interviewing)),H312+ROW()/100000,"")</f>
        <v/>
      </c>
    </row>
    <row r="313" customFormat="false" ht="21.75" hidden="false" customHeight="true" outlineLevel="0" collapsed="false">
      <c r="B313" s="89" t="str">
        <f aca="false">IF(C313="","",ROW()-7)</f>
        <v/>
      </c>
      <c r="C313" s="90"/>
      <c r="D313" s="91"/>
      <c r="E313" s="92"/>
      <c r="F313" s="93"/>
      <c r="G313" s="92"/>
      <c r="H313" s="93"/>
      <c r="I313" s="94" t="str">
        <f aca="true">IF(C313="","",IF(OR(H313="",NOT(OR(G313=St_Applied,G313=St_Interviewing))),"—",IF(H313&lt;TODAY(),"Overdue · "&amp;TEXT(H313,"dd mmm"),IF(H313=TODAY(),"Due today",IF(H313=TODAY()+1,"Tomorrow","In "&amp;(H313-TODAY())&amp;" days")))))</f>
        <v/>
      </c>
      <c r="J313" s="95" t="str">
        <f aca="true">IF(C313="","",IF(AND(F313&lt;&gt;"",OR(G313=St_Applied,G313=St_Interviewing)),TODAY()-F313,"—"))</f>
        <v/>
      </c>
      <c r="K313" s="91"/>
      <c r="L313" s="92"/>
      <c r="M313" s="91"/>
      <c r="N313" s="91"/>
      <c r="O313" s="91"/>
      <c r="P313" s="96"/>
      <c r="Q313" s="1" t="n">
        <f aca="false">IF(F313="",0,MONTH(F313))</f>
        <v>0</v>
      </c>
      <c r="R313" s="1" t="n">
        <f aca="false">IF(F313="",0,YEAR(F313))</f>
        <v>0</v>
      </c>
      <c r="S313" s="1" t="str">
        <f aca="false">IF(AND(C313&lt;&gt;"",H313&lt;&gt;"",OR(G313=St_Applied,G313=St_Interviewing)),H313+ROW()/100000,"")</f>
        <v/>
      </c>
    </row>
    <row r="314" customFormat="false" ht="21.75" hidden="false" customHeight="true" outlineLevel="0" collapsed="false">
      <c r="B314" s="89" t="str">
        <f aca="false">IF(C314="","",ROW()-7)</f>
        <v/>
      </c>
      <c r="C314" s="90"/>
      <c r="D314" s="91"/>
      <c r="E314" s="92"/>
      <c r="F314" s="93"/>
      <c r="G314" s="92"/>
      <c r="H314" s="93"/>
      <c r="I314" s="94" t="str">
        <f aca="true">IF(C314="","",IF(OR(H314="",NOT(OR(G314=St_Applied,G314=St_Interviewing))),"—",IF(H314&lt;TODAY(),"Overdue · "&amp;TEXT(H314,"dd mmm"),IF(H314=TODAY(),"Due today",IF(H314=TODAY()+1,"Tomorrow","In "&amp;(H314-TODAY())&amp;" days")))))</f>
        <v/>
      </c>
      <c r="J314" s="95" t="str">
        <f aca="true">IF(C314="","",IF(AND(F314&lt;&gt;"",OR(G314=St_Applied,G314=St_Interviewing)),TODAY()-F314,"—"))</f>
        <v/>
      </c>
      <c r="K314" s="91"/>
      <c r="L314" s="92"/>
      <c r="M314" s="91"/>
      <c r="N314" s="91"/>
      <c r="O314" s="91"/>
      <c r="P314" s="96"/>
      <c r="Q314" s="1" t="n">
        <f aca="false">IF(F314="",0,MONTH(F314))</f>
        <v>0</v>
      </c>
      <c r="R314" s="1" t="n">
        <f aca="false">IF(F314="",0,YEAR(F314))</f>
        <v>0</v>
      </c>
      <c r="S314" s="1" t="str">
        <f aca="false">IF(AND(C314&lt;&gt;"",H314&lt;&gt;"",OR(G314=St_Applied,G314=St_Interviewing)),H314+ROW()/100000,"")</f>
        <v/>
      </c>
    </row>
    <row r="315" customFormat="false" ht="21.75" hidden="false" customHeight="true" outlineLevel="0" collapsed="false">
      <c r="B315" s="89" t="str">
        <f aca="false">IF(C315="","",ROW()-7)</f>
        <v/>
      </c>
      <c r="C315" s="90"/>
      <c r="D315" s="91"/>
      <c r="E315" s="92"/>
      <c r="F315" s="93"/>
      <c r="G315" s="92"/>
      <c r="H315" s="93"/>
      <c r="I315" s="94" t="str">
        <f aca="true">IF(C315="","",IF(OR(H315="",NOT(OR(G315=St_Applied,G315=St_Interviewing))),"—",IF(H315&lt;TODAY(),"Overdue · "&amp;TEXT(H315,"dd mmm"),IF(H315=TODAY(),"Due today",IF(H315=TODAY()+1,"Tomorrow","In "&amp;(H315-TODAY())&amp;" days")))))</f>
        <v/>
      </c>
      <c r="J315" s="95" t="str">
        <f aca="true">IF(C315="","",IF(AND(F315&lt;&gt;"",OR(G315=St_Applied,G315=St_Interviewing)),TODAY()-F315,"—"))</f>
        <v/>
      </c>
      <c r="K315" s="91"/>
      <c r="L315" s="92"/>
      <c r="M315" s="91"/>
      <c r="N315" s="91"/>
      <c r="O315" s="91"/>
      <c r="P315" s="96"/>
      <c r="Q315" s="1" t="n">
        <f aca="false">IF(F315="",0,MONTH(F315))</f>
        <v>0</v>
      </c>
      <c r="R315" s="1" t="n">
        <f aca="false">IF(F315="",0,YEAR(F315))</f>
        <v>0</v>
      </c>
      <c r="S315" s="1" t="str">
        <f aca="false">IF(AND(C315&lt;&gt;"",H315&lt;&gt;"",OR(G315=St_Applied,G315=St_Interviewing)),H315+ROW()/100000,"")</f>
        <v/>
      </c>
    </row>
    <row r="316" customFormat="false" ht="21.75" hidden="false" customHeight="true" outlineLevel="0" collapsed="false">
      <c r="B316" s="89" t="str">
        <f aca="false">IF(C316="","",ROW()-7)</f>
        <v/>
      </c>
      <c r="C316" s="90"/>
      <c r="D316" s="91"/>
      <c r="E316" s="92"/>
      <c r="F316" s="93"/>
      <c r="G316" s="92"/>
      <c r="H316" s="93"/>
      <c r="I316" s="94" t="str">
        <f aca="true">IF(C316="","",IF(OR(H316="",NOT(OR(G316=St_Applied,G316=St_Interviewing))),"—",IF(H316&lt;TODAY(),"Overdue · "&amp;TEXT(H316,"dd mmm"),IF(H316=TODAY(),"Due today",IF(H316=TODAY()+1,"Tomorrow","In "&amp;(H316-TODAY())&amp;" days")))))</f>
        <v/>
      </c>
      <c r="J316" s="95" t="str">
        <f aca="true">IF(C316="","",IF(AND(F316&lt;&gt;"",OR(G316=St_Applied,G316=St_Interviewing)),TODAY()-F316,"—"))</f>
        <v/>
      </c>
      <c r="K316" s="91"/>
      <c r="L316" s="92"/>
      <c r="M316" s="91"/>
      <c r="N316" s="91"/>
      <c r="O316" s="91"/>
      <c r="P316" s="96"/>
      <c r="Q316" s="1" t="n">
        <f aca="false">IF(F316="",0,MONTH(F316))</f>
        <v>0</v>
      </c>
      <c r="R316" s="1" t="n">
        <f aca="false">IF(F316="",0,YEAR(F316))</f>
        <v>0</v>
      </c>
      <c r="S316" s="1" t="str">
        <f aca="false">IF(AND(C316&lt;&gt;"",H316&lt;&gt;"",OR(G316=St_Applied,G316=St_Interviewing)),H316+ROW()/100000,"")</f>
        <v/>
      </c>
    </row>
    <row r="317" customFormat="false" ht="21.75" hidden="false" customHeight="true" outlineLevel="0" collapsed="false">
      <c r="B317" s="89" t="str">
        <f aca="false">IF(C317="","",ROW()-7)</f>
        <v/>
      </c>
      <c r="C317" s="90"/>
      <c r="D317" s="91"/>
      <c r="E317" s="92"/>
      <c r="F317" s="93"/>
      <c r="G317" s="92"/>
      <c r="H317" s="93"/>
      <c r="I317" s="94" t="str">
        <f aca="true">IF(C317="","",IF(OR(H317="",NOT(OR(G317=St_Applied,G317=St_Interviewing))),"—",IF(H317&lt;TODAY(),"Overdue · "&amp;TEXT(H317,"dd mmm"),IF(H317=TODAY(),"Due today",IF(H317=TODAY()+1,"Tomorrow","In "&amp;(H317-TODAY())&amp;" days")))))</f>
        <v/>
      </c>
      <c r="J317" s="95" t="str">
        <f aca="true">IF(C317="","",IF(AND(F317&lt;&gt;"",OR(G317=St_Applied,G317=St_Interviewing)),TODAY()-F317,"—"))</f>
        <v/>
      </c>
      <c r="K317" s="91"/>
      <c r="L317" s="92"/>
      <c r="M317" s="91"/>
      <c r="N317" s="91"/>
      <c r="O317" s="91"/>
      <c r="P317" s="96"/>
      <c r="Q317" s="1" t="n">
        <f aca="false">IF(F317="",0,MONTH(F317))</f>
        <v>0</v>
      </c>
      <c r="R317" s="1" t="n">
        <f aca="false">IF(F317="",0,YEAR(F317))</f>
        <v>0</v>
      </c>
      <c r="S317" s="1" t="str">
        <f aca="false">IF(AND(C317&lt;&gt;"",H317&lt;&gt;"",OR(G317=St_Applied,G317=St_Interviewing)),H317+ROW()/100000,"")</f>
        <v/>
      </c>
    </row>
    <row r="318" customFormat="false" ht="21.75" hidden="false" customHeight="true" outlineLevel="0" collapsed="false">
      <c r="B318" s="89" t="str">
        <f aca="false">IF(C318="","",ROW()-7)</f>
        <v/>
      </c>
      <c r="C318" s="90"/>
      <c r="D318" s="91"/>
      <c r="E318" s="92"/>
      <c r="F318" s="93"/>
      <c r="G318" s="92"/>
      <c r="H318" s="93"/>
      <c r="I318" s="94" t="str">
        <f aca="true">IF(C318="","",IF(OR(H318="",NOT(OR(G318=St_Applied,G318=St_Interviewing))),"—",IF(H318&lt;TODAY(),"Overdue · "&amp;TEXT(H318,"dd mmm"),IF(H318=TODAY(),"Due today",IF(H318=TODAY()+1,"Tomorrow","In "&amp;(H318-TODAY())&amp;" days")))))</f>
        <v/>
      </c>
      <c r="J318" s="95" t="str">
        <f aca="true">IF(C318="","",IF(AND(F318&lt;&gt;"",OR(G318=St_Applied,G318=St_Interviewing)),TODAY()-F318,"—"))</f>
        <v/>
      </c>
      <c r="K318" s="91"/>
      <c r="L318" s="92"/>
      <c r="M318" s="91"/>
      <c r="N318" s="91"/>
      <c r="O318" s="91"/>
      <c r="P318" s="96"/>
      <c r="Q318" s="1" t="n">
        <f aca="false">IF(F318="",0,MONTH(F318))</f>
        <v>0</v>
      </c>
      <c r="R318" s="1" t="n">
        <f aca="false">IF(F318="",0,YEAR(F318))</f>
        <v>0</v>
      </c>
      <c r="S318" s="1" t="str">
        <f aca="false">IF(AND(C318&lt;&gt;"",H318&lt;&gt;"",OR(G318=St_Applied,G318=St_Interviewing)),H318+ROW()/100000,"")</f>
        <v/>
      </c>
    </row>
    <row r="319" customFormat="false" ht="21.75" hidden="false" customHeight="true" outlineLevel="0" collapsed="false">
      <c r="B319" s="89" t="str">
        <f aca="false">IF(C319="","",ROW()-7)</f>
        <v/>
      </c>
      <c r="C319" s="90"/>
      <c r="D319" s="91"/>
      <c r="E319" s="92"/>
      <c r="F319" s="93"/>
      <c r="G319" s="92"/>
      <c r="H319" s="93"/>
      <c r="I319" s="94" t="str">
        <f aca="true">IF(C319="","",IF(OR(H319="",NOT(OR(G319=St_Applied,G319=St_Interviewing))),"—",IF(H319&lt;TODAY(),"Overdue · "&amp;TEXT(H319,"dd mmm"),IF(H319=TODAY(),"Due today",IF(H319=TODAY()+1,"Tomorrow","In "&amp;(H319-TODAY())&amp;" days")))))</f>
        <v/>
      </c>
      <c r="J319" s="95" t="str">
        <f aca="true">IF(C319="","",IF(AND(F319&lt;&gt;"",OR(G319=St_Applied,G319=St_Interviewing)),TODAY()-F319,"—"))</f>
        <v/>
      </c>
      <c r="K319" s="91"/>
      <c r="L319" s="92"/>
      <c r="M319" s="91"/>
      <c r="N319" s="91"/>
      <c r="O319" s="91"/>
      <c r="P319" s="96"/>
      <c r="Q319" s="1" t="n">
        <f aca="false">IF(F319="",0,MONTH(F319))</f>
        <v>0</v>
      </c>
      <c r="R319" s="1" t="n">
        <f aca="false">IF(F319="",0,YEAR(F319))</f>
        <v>0</v>
      </c>
      <c r="S319" s="1" t="str">
        <f aca="false">IF(AND(C319&lt;&gt;"",H319&lt;&gt;"",OR(G319=St_Applied,G319=St_Interviewing)),H319+ROW()/100000,"")</f>
        <v/>
      </c>
    </row>
    <row r="320" customFormat="false" ht="21.75" hidden="false" customHeight="true" outlineLevel="0" collapsed="false">
      <c r="B320" s="89" t="str">
        <f aca="false">IF(C320="","",ROW()-7)</f>
        <v/>
      </c>
      <c r="C320" s="90"/>
      <c r="D320" s="91"/>
      <c r="E320" s="92"/>
      <c r="F320" s="93"/>
      <c r="G320" s="92"/>
      <c r="H320" s="93"/>
      <c r="I320" s="94" t="str">
        <f aca="true">IF(C320="","",IF(OR(H320="",NOT(OR(G320=St_Applied,G320=St_Interviewing))),"—",IF(H320&lt;TODAY(),"Overdue · "&amp;TEXT(H320,"dd mmm"),IF(H320=TODAY(),"Due today",IF(H320=TODAY()+1,"Tomorrow","In "&amp;(H320-TODAY())&amp;" days")))))</f>
        <v/>
      </c>
      <c r="J320" s="95" t="str">
        <f aca="true">IF(C320="","",IF(AND(F320&lt;&gt;"",OR(G320=St_Applied,G320=St_Interviewing)),TODAY()-F320,"—"))</f>
        <v/>
      </c>
      <c r="K320" s="91"/>
      <c r="L320" s="92"/>
      <c r="M320" s="91"/>
      <c r="N320" s="91"/>
      <c r="O320" s="91"/>
      <c r="P320" s="96"/>
      <c r="Q320" s="1" t="n">
        <f aca="false">IF(F320="",0,MONTH(F320))</f>
        <v>0</v>
      </c>
      <c r="R320" s="1" t="n">
        <f aca="false">IF(F320="",0,YEAR(F320))</f>
        <v>0</v>
      </c>
      <c r="S320" s="1" t="str">
        <f aca="false">IF(AND(C320&lt;&gt;"",H320&lt;&gt;"",OR(G320=St_Applied,G320=St_Interviewing)),H320+ROW()/100000,"")</f>
        <v/>
      </c>
    </row>
    <row r="321" customFormat="false" ht="21.75" hidden="false" customHeight="true" outlineLevel="0" collapsed="false">
      <c r="B321" s="89" t="str">
        <f aca="false">IF(C321="","",ROW()-7)</f>
        <v/>
      </c>
      <c r="C321" s="90"/>
      <c r="D321" s="91"/>
      <c r="E321" s="92"/>
      <c r="F321" s="93"/>
      <c r="G321" s="92"/>
      <c r="H321" s="93"/>
      <c r="I321" s="94" t="str">
        <f aca="true">IF(C321="","",IF(OR(H321="",NOT(OR(G321=St_Applied,G321=St_Interviewing))),"—",IF(H321&lt;TODAY(),"Overdue · "&amp;TEXT(H321,"dd mmm"),IF(H321=TODAY(),"Due today",IF(H321=TODAY()+1,"Tomorrow","In "&amp;(H321-TODAY())&amp;" days")))))</f>
        <v/>
      </c>
      <c r="J321" s="95" t="str">
        <f aca="true">IF(C321="","",IF(AND(F321&lt;&gt;"",OR(G321=St_Applied,G321=St_Interviewing)),TODAY()-F321,"—"))</f>
        <v/>
      </c>
      <c r="K321" s="91"/>
      <c r="L321" s="92"/>
      <c r="M321" s="91"/>
      <c r="N321" s="91"/>
      <c r="O321" s="91"/>
      <c r="P321" s="96"/>
      <c r="Q321" s="1" t="n">
        <f aca="false">IF(F321="",0,MONTH(F321))</f>
        <v>0</v>
      </c>
      <c r="R321" s="1" t="n">
        <f aca="false">IF(F321="",0,YEAR(F321))</f>
        <v>0</v>
      </c>
      <c r="S321" s="1" t="str">
        <f aca="false">IF(AND(C321&lt;&gt;"",H321&lt;&gt;"",OR(G321=St_Applied,G321=St_Interviewing)),H321+ROW()/100000,"")</f>
        <v/>
      </c>
    </row>
    <row r="322" customFormat="false" ht="21.75" hidden="false" customHeight="true" outlineLevel="0" collapsed="false">
      <c r="B322" s="89" t="str">
        <f aca="false">IF(C322="","",ROW()-7)</f>
        <v/>
      </c>
      <c r="C322" s="90"/>
      <c r="D322" s="91"/>
      <c r="E322" s="92"/>
      <c r="F322" s="93"/>
      <c r="G322" s="92"/>
      <c r="H322" s="93"/>
      <c r="I322" s="94" t="str">
        <f aca="true">IF(C322="","",IF(OR(H322="",NOT(OR(G322=St_Applied,G322=St_Interviewing))),"—",IF(H322&lt;TODAY(),"Overdue · "&amp;TEXT(H322,"dd mmm"),IF(H322=TODAY(),"Due today",IF(H322=TODAY()+1,"Tomorrow","In "&amp;(H322-TODAY())&amp;" days")))))</f>
        <v/>
      </c>
      <c r="J322" s="95" t="str">
        <f aca="true">IF(C322="","",IF(AND(F322&lt;&gt;"",OR(G322=St_Applied,G322=St_Interviewing)),TODAY()-F322,"—"))</f>
        <v/>
      </c>
      <c r="K322" s="91"/>
      <c r="L322" s="92"/>
      <c r="M322" s="91"/>
      <c r="N322" s="91"/>
      <c r="O322" s="91"/>
      <c r="P322" s="96"/>
      <c r="Q322" s="1" t="n">
        <f aca="false">IF(F322="",0,MONTH(F322))</f>
        <v>0</v>
      </c>
      <c r="R322" s="1" t="n">
        <f aca="false">IF(F322="",0,YEAR(F322))</f>
        <v>0</v>
      </c>
      <c r="S322" s="1" t="str">
        <f aca="false">IF(AND(C322&lt;&gt;"",H322&lt;&gt;"",OR(G322=St_Applied,G322=St_Interviewing)),H322+ROW()/100000,"")</f>
        <v/>
      </c>
    </row>
    <row r="323" customFormat="false" ht="21.75" hidden="false" customHeight="true" outlineLevel="0" collapsed="false">
      <c r="B323" s="89" t="str">
        <f aca="false">IF(C323="","",ROW()-7)</f>
        <v/>
      </c>
      <c r="C323" s="90"/>
      <c r="D323" s="91"/>
      <c r="E323" s="92"/>
      <c r="F323" s="93"/>
      <c r="G323" s="92"/>
      <c r="H323" s="93"/>
      <c r="I323" s="94" t="str">
        <f aca="true">IF(C323="","",IF(OR(H323="",NOT(OR(G323=St_Applied,G323=St_Interviewing))),"—",IF(H323&lt;TODAY(),"Overdue · "&amp;TEXT(H323,"dd mmm"),IF(H323=TODAY(),"Due today",IF(H323=TODAY()+1,"Tomorrow","In "&amp;(H323-TODAY())&amp;" days")))))</f>
        <v/>
      </c>
      <c r="J323" s="95" t="str">
        <f aca="true">IF(C323="","",IF(AND(F323&lt;&gt;"",OR(G323=St_Applied,G323=St_Interviewing)),TODAY()-F323,"—"))</f>
        <v/>
      </c>
      <c r="K323" s="91"/>
      <c r="L323" s="92"/>
      <c r="M323" s="91"/>
      <c r="N323" s="91"/>
      <c r="O323" s="91"/>
      <c r="P323" s="96"/>
      <c r="Q323" s="1" t="n">
        <f aca="false">IF(F323="",0,MONTH(F323))</f>
        <v>0</v>
      </c>
      <c r="R323" s="1" t="n">
        <f aca="false">IF(F323="",0,YEAR(F323))</f>
        <v>0</v>
      </c>
      <c r="S323" s="1" t="str">
        <f aca="false">IF(AND(C323&lt;&gt;"",H323&lt;&gt;"",OR(G323=St_Applied,G323=St_Interviewing)),H323+ROW()/100000,"")</f>
        <v/>
      </c>
    </row>
    <row r="324" customFormat="false" ht="21.75" hidden="false" customHeight="true" outlineLevel="0" collapsed="false">
      <c r="B324" s="89" t="str">
        <f aca="false">IF(C324="","",ROW()-7)</f>
        <v/>
      </c>
      <c r="C324" s="90"/>
      <c r="D324" s="91"/>
      <c r="E324" s="92"/>
      <c r="F324" s="93"/>
      <c r="G324" s="92"/>
      <c r="H324" s="93"/>
      <c r="I324" s="94" t="str">
        <f aca="true">IF(C324="","",IF(OR(H324="",NOT(OR(G324=St_Applied,G324=St_Interviewing))),"—",IF(H324&lt;TODAY(),"Overdue · "&amp;TEXT(H324,"dd mmm"),IF(H324=TODAY(),"Due today",IF(H324=TODAY()+1,"Tomorrow","In "&amp;(H324-TODAY())&amp;" days")))))</f>
        <v/>
      </c>
      <c r="J324" s="95" t="str">
        <f aca="true">IF(C324="","",IF(AND(F324&lt;&gt;"",OR(G324=St_Applied,G324=St_Interviewing)),TODAY()-F324,"—"))</f>
        <v/>
      </c>
      <c r="K324" s="91"/>
      <c r="L324" s="92"/>
      <c r="M324" s="91"/>
      <c r="N324" s="91"/>
      <c r="O324" s="91"/>
      <c r="P324" s="96"/>
      <c r="Q324" s="1" t="n">
        <f aca="false">IF(F324="",0,MONTH(F324))</f>
        <v>0</v>
      </c>
      <c r="R324" s="1" t="n">
        <f aca="false">IF(F324="",0,YEAR(F324))</f>
        <v>0</v>
      </c>
      <c r="S324" s="1" t="str">
        <f aca="false">IF(AND(C324&lt;&gt;"",H324&lt;&gt;"",OR(G324=St_Applied,G324=St_Interviewing)),H324+ROW()/100000,"")</f>
        <v/>
      </c>
    </row>
    <row r="325" customFormat="false" ht="21.75" hidden="false" customHeight="true" outlineLevel="0" collapsed="false">
      <c r="B325" s="89" t="str">
        <f aca="false">IF(C325="","",ROW()-7)</f>
        <v/>
      </c>
      <c r="C325" s="90"/>
      <c r="D325" s="91"/>
      <c r="E325" s="92"/>
      <c r="F325" s="93"/>
      <c r="G325" s="92"/>
      <c r="H325" s="93"/>
      <c r="I325" s="94" t="str">
        <f aca="true">IF(C325="","",IF(OR(H325="",NOT(OR(G325=St_Applied,G325=St_Interviewing))),"—",IF(H325&lt;TODAY(),"Overdue · "&amp;TEXT(H325,"dd mmm"),IF(H325=TODAY(),"Due today",IF(H325=TODAY()+1,"Tomorrow","In "&amp;(H325-TODAY())&amp;" days")))))</f>
        <v/>
      </c>
      <c r="J325" s="95" t="str">
        <f aca="true">IF(C325="","",IF(AND(F325&lt;&gt;"",OR(G325=St_Applied,G325=St_Interviewing)),TODAY()-F325,"—"))</f>
        <v/>
      </c>
      <c r="K325" s="91"/>
      <c r="L325" s="92"/>
      <c r="M325" s="91"/>
      <c r="N325" s="91"/>
      <c r="O325" s="91"/>
      <c r="P325" s="96"/>
      <c r="Q325" s="1" t="n">
        <f aca="false">IF(F325="",0,MONTH(F325))</f>
        <v>0</v>
      </c>
      <c r="R325" s="1" t="n">
        <f aca="false">IF(F325="",0,YEAR(F325))</f>
        <v>0</v>
      </c>
      <c r="S325" s="1" t="str">
        <f aca="false">IF(AND(C325&lt;&gt;"",H325&lt;&gt;"",OR(G325=St_Applied,G325=St_Interviewing)),H325+ROW()/100000,"")</f>
        <v/>
      </c>
    </row>
    <row r="326" customFormat="false" ht="21.75" hidden="false" customHeight="true" outlineLevel="0" collapsed="false">
      <c r="B326" s="89" t="str">
        <f aca="false">IF(C326="","",ROW()-7)</f>
        <v/>
      </c>
      <c r="C326" s="90"/>
      <c r="D326" s="91"/>
      <c r="E326" s="92"/>
      <c r="F326" s="93"/>
      <c r="G326" s="92"/>
      <c r="H326" s="93"/>
      <c r="I326" s="94" t="str">
        <f aca="true">IF(C326="","",IF(OR(H326="",NOT(OR(G326=St_Applied,G326=St_Interviewing))),"—",IF(H326&lt;TODAY(),"Overdue · "&amp;TEXT(H326,"dd mmm"),IF(H326=TODAY(),"Due today",IF(H326=TODAY()+1,"Tomorrow","In "&amp;(H326-TODAY())&amp;" days")))))</f>
        <v/>
      </c>
      <c r="J326" s="95" t="str">
        <f aca="true">IF(C326="","",IF(AND(F326&lt;&gt;"",OR(G326=St_Applied,G326=St_Interviewing)),TODAY()-F326,"—"))</f>
        <v/>
      </c>
      <c r="K326" s="91"/>
      <c r="L326" s="92"/>
      <c r="M326" s="91"/>
      <c r="N326" s="91"/>
      <c r="O326" s="91"/>
      <c r="P326" s="96"/>
      <c r="Q326" s="1" t="n">
        <f aca="false">IF(F326="",0,MONTH(F326))</f>
        <v>0</v>
      </c>
      <c r="R326" s="1" t="n">
        <f aca="false">IF(F326="",0,YEAR(F326))</f>
        <v>0</v>
      </c>
      <c r="S326" s="1" t="str">
        <f aca="false">IF(AND(C326&lt;&gt;"",H326&lt;&gt;"",OR(G326=St_Applied,G326=St_Interviewing)),H326+ROW()/100000,"")</f>
        <v/>
      </c>
    </row>
    <row r="327" customFormat="false" ht="21.75" hidden="false" customHeight="true" outlineLevel="0" collapsed="false">
      <c r="B327" s="89" t="str">
        <f aca="false">IF(C327="","",ROW()-7)</f>
        <v/>
      </c>
      <c r="C327" s="90"/>
      <c r="D327" s="91"/>
      <c r="E327" s="92"/>
      <c r="F327" s="93"/>
      <c r="G327" s="92"/>
      <c r="H327" s="93"/>
      <c r="I327" s="94" t="str">
        <f aca="true">IF(C327="","",IF(OR(H327="",NOT(OR(G327=St_Applied,G327=St_Interviewing))),"—",IF(H327&lt;TODAY(),"Overdue · "&amp;TEXT(H327,"dd mmm"),IF(H327=TODAY(),"Due today",IF(H327=TODAY()+1,"Tomorrow","In "&amp;(H327-TODAY())&amp;" days")))))</f>
        <v/>
      </c>
      <c r="J327" s="95" t="str">
        <f aca="true">IF(C327="","",IF(AND(F327&lt;&gt;"",OR(G327=St_Applied,G327=St_Interviewing)),TODAY()-F327,"—"))</f>
        <v/>
      </c>
      <c r="K327" s="91"/>
      <c r="L327" s="92"/>
      <c r="M327" s="91"/>
      <c r="N327" s="91"/>
      <c r="O327" s="91"/>
      <c r="P327" s="96"/>
      <c r="Q327" s="1" t="n">
        <f aca="false">IF(F327="",0,MONTH(F327))</f>
        <v>0</v>
      </c>
      <c r="R327" s="1" t="n">
        <f aca="false">IF(F327="",0,YEAR(F327))</f>
        <v>0</v>
      </c>
      <c r="S327" s="1" t="str">
        <f aca="false">IF(AND(C327&lt;&gt;"",H327&lt;&gt;"",OR(G327=St_Applied,G327=St_Interviewing)),H327+ROW()/100000,"")</f>
        <v/>
      </c>
    </row>
    <row r="328" customFormat="false" ht="21.75" hidden="false" customHeight="true" outlineLevel="0" collapsed="false">
      <c r="B328" s="89" t="str">
        <f aca="false">IF(C328="","",ROW()-7)</f>
        <v/>
      </c>
      <c r="C328" s="90"/>
      <c r="D328" s="91"/>
      <c r="E328" s="92"/>
      <c r="F328" s="93"/>
      <c r="G328" s="92"/>
      <c r="H328" s="93"/>
      <c r="I328" s="94" t="str">
        <f aca="true">IF(C328="","",IF(OR(H328="",NOT(OR(G328=St_Applied,G328=St_Interviewing))),"—",IF(H328&lt;TODAY(),"Overdue · "&amp;TEXT(H328,"dd mmm"),IF(H328=TODAY(),"Due today",IF(H328=TODAY()+1,"Tomorrow","In "&amp;(H328-TODAY())&amp;" days")))))</f>
        <v/>
      </c>
      <c r="J328" s="95" t="str">
        <f aca="true">IF(C328="","",IF(AND(F328&lt;&gt;"",OR(G328=St_Applied,G328=St_Interviewing)),TODAY()-F328,"—"))</f>
        <v/>
      </c>
      <c r="K328" s="91"/>
      <c r="L328" s="92"/>
      <c r="M328" s="91"/>
      <c r="N328" s="91"/>
      <c r="O328" s="91"/>
      <c r="P328" s="96"/>
      <c r="Q328" s="1" t="n">
        <f aca="false">IF(F328="",0,MONTH(F328))</f>
        <v>0</v>
      </c>
      <c r="R328" s="1" t="n">
        <f aca="false">IF(F328="",0,YEAR(F328))</f>
        <v>0</v>
      </c>
      <c r="S328" s="1" t="str">
        <f aca="false">IF(AND(C328&lt;&gt;"",H328&lt;&gt;"",OR(G328=St_Applied,G328=St_Interviewing)),H328+ROW()/100000,"")</f>
        <v/>
      </c>
    </row>
    <row r="329" customFormat="false" ht="21.75" hidden="false" customHeight="true" outlineLevel="0" collapsed="false">
      <c r="B329" s="89" t="str">
        <f aca="false">IF(C329="","",ROW()-7)</f>
        <v/>
      </c>
      <c r="C329" s="90"/>
      <c r="D329" s="91"/>
      <c r="E329" s="92"/>
      <c r="F329" s="93"/>
      <c r="G329" s="92"/>
      <c r="H329" s="93"/>
      <c r="I329" s="94" t="str">
        <f aca="true">IF(C329="","",IF(OR(H329="",NOT(OR(G329=St_Applied,G329=St_Interviewing))),"—",IF(H329&lt;TODAY(),"Overdue · "&amp;TEXT(H329,"dd mmm"),IF(H329=TODAY(),"Due today",IF(H329=TODAY()+1,"Tomorrow","In "&amp;(H329-TODAY())&amp;" days")))))</f>
        <v/>
      </c>
      <c r="J329" s="95" t="str">
        <f aca="true">IF(C329="","",IF(AND(F329&lt;&gt;"",OR(G329=St_Applied,G329=St_Interviewing)),TODAY()-F329,"—"))</f>
        <v/>
      </c>
      <c r="K329" s="91"/>
      <c r="L329" s="92"/>
      <c r="M329" s="91"/>
      <c r="N329" s="91"/>
      <c r="O329" s="91"/>
      <c r="P329" s="96"/>
      <c r="Q329" s="1" t="n">
        <f aca="false">IF(F329="",0,MONTH(F329))</f>
        <v>0</v>
      </c>
      <c r="R329" s="1" t="n">
        <f aca="false">IF(F329="",0,YEAR(F329))</f>
        <v>0</v>
      </c>
      <c r="S329" s="1" t="str">
        <f aca="false">IF(AND(C329&lt;&gt;"",H329&lt;&gt;"",OR(G329=St_Applied,G329=St_Interviewing)),H329+ROW()/100000,"")</f>
        <v/>
      </c>
    </row>
    <row r="330" customFormat="false" ht="21.75" hidden="false" customHeight="true" outlineLevel="0" collapsed="false">
      <c r="B330" s="89" t="str">
        <f aca="false">IF(C330="","",ROW()-7)</f>
        <v/>
      </c>
      <c r="C330" s="90"/>
      <c r="D330" s="91"/>
      <c r="E330" s="92"/>
      <c r="F330" s="93"/>
      <c r="G330" s="92"/>
      <c r="H330" s="93"/>
      <c r="I330" s="94" t="str">
        <f aca="true">IF(C330="","",IF(OR(H330="",NOT(OR(G330=St_Applied,G330=St_Interviewing))),"—",IF(H330&lt;TODAY(),"Overdue · "&amp;TEXT(H330,"dd mmm"),IF(H330=TODAY(),"Due today",IF(H330=TODAY()+1,"Tomorrow","In "&amp;(H330-TODAY())&amp;" days")))))</f>
        <v/>
      </c>
      <c r="J330" s="95" t="str">
        <f aca="true">IF(C330="","",IF(AND(F330&lt;&gt;"",OR(G330=St_Applied,G330=St_Interviewing)),TODAY()-F330,"—"))</f>
        <v/>
      </c>
      <c r="K330" s="91"/>
      <c r="L330" s="92"/>
      <c r="M330" s="91"/>
      <c r="N330" s="91"/>
      <c r="O330" s="91"/>
      <c r="P330" s="96"/>
      <c r="Q330" s="1" t="n">
        <f aca="false">IF(F330="",0,MONTH(F330))</f>
        <v>0</v>
      </c>
      <c r="R330" s="1" t="n">
        <f aca="false">IF(F330="",0,YEAR(F330))</f>
        <v>0</v>
      </c>
      <c r="S330" s="1" t="str">
        <f aca="false">IF(AND(C330&lt;&gt;"",H330&lt;&gt;"",OR(G330=St_Applied,G330=St_Interviewing)),H330+ROW()/100000,"")</f>
        <v/>
      </c>
    </row>
    <row r="331" customFormat="false" ht="21.75" hidden="false" customHeight="true" outlineLevel="0" collapsed="false">
      <c r="B331" s="89" t="str">
        <f aca="false">IF(C331="","",ROW()-7)</f>
        <v/>
      </c>
      <c r="C331" s="90"/>
      <c r="D331" s="91"/>
      <c r="E331" s="92"/>
      <c r="F331" s="93"/>
      <c r="G331" s="92"/>
      <c r="H331" s="93"/>
      <c r="I331" s="94" t="str">
        <f aca="true">IF(C331="","",IF(OR(H331="",NOT(OR(G331=St_Applied,G331=St_Interviewing))),"—",IF(H331&lt;TODAY(),"Overdue · "&amp;TEXT(H331,"dd mmm"),IF(H331=TODAY(),"Due today",IF(H331=TODAY()+1,"Tomorrow","In "&amp;(H331-TODAY())&amp;" days")))))</f>
        <v/>
      </c>
      <c r="J331" s="95" t="str">
        <f aca="true">IF(C331="","",IF(AND(F331&lt;&gt;"",OR(G331=St_Applied,G331=St_Interviewing)),TODAY()-F331,"—"))</f>
        <v/>
      </c>
      <c r="K331" s="91"/>
      <c r="L331" s="92"/>
      <c r="M331" s="91"/>
      <c r="N331" s="91"/>
      <c r="O331" s="91"/>
      <c r="P331" s="96"/>
      <c r="Q331" s="1" t="n">
        <f aca="false">IF(F331="",0,MONTH(F331))</f>
        <v>0</v>
      </c>
      <c r="R331" s="1" t="n">
        <f aca="false">IF(F331="",0,YEAR(F331))</f>
        <v>0</v>
      </c>
      <c r="S331" s="1" t="str">
        <f aca="false">IF(AND(C331&lt;&gt;"",H331&lt;&gt;"",OR(G331=St_Applied,G331=St_Interviewing)),H331+ROW()/100000,"")</f>
        <v/>
      </c>
    </row>
    <row r="332" customFormat="false" ht="21.75" hidden="false" customHeight="true" outlineLevel="0" collapsed="false">
      <c r="B332" s="89" t="str">
        <f aca="false">IF(C332="","",ROW()-7)</f>
        <v/>
      </c>
      <c r="C332" s="90"/>
      <c r="D332" s="91"/>
      <c r="E332" s="92"/>
      <c r="F332" s="93"/>
      <c r="G332" s="92"/>
      <c r="H332" s="93"/>
      <c r="I332" s="94" t="str">
        <f aca="true">IF(C332="","",IF(OR(H332="",NOT(OR(G332=St_Applied,G332=St_Interviewing))),"—",IF(H332&lt;TODAY(),"Overdue · "&amp;TEXT(H332,"dd mmm"),IF(H332=TODAY(),"Due today",IF(H332=TODAY()+1,"Tomorrow","In "&amp;(H332-TODAY())&amp;" days")))))</f>
        <v/>
      </c>
      <c r="J332" s="95" t="str">
        <f aca="true">IF(C332="","",IF(AND(F332&lt;&gt;"",OR(G332=St_Applied,G332=St_Interviewing)),TODAY()-F332,"—"))</f>
        <v/>
      </c>
      <c r="K332" s="91"/>
      <c r="L332" s="92"/>
      <c r="M332" s="91"/>
      <c r="N332" s="91"/>
      <c r="O332" s="91"/>
      <c r="P332" s="96"/>
      <c r="Q332" s="1" t="n">
        <f aca="false">IF(F332="",0,MONTH(F332))</f>
        <v>0</v>
      </c>
      <c r="R332" s="1" t="n">
        <f aca="false">IF(F332="",0,YEAR(F332))</f>
        <v>0</v>
      </c>
      <c r="S332" s="1" t="str">
        <f aca="false">IF(AND(C332&lt;&gt;"",H332&lt;&gt;"",OR(G332=St_Applied,G332=St_Interviewing)),H332+ROW()/100000,"")</f>
        <v/>
      </c>
    </row>
    <row r="333" customFormat="false" ht="21.75" hidden="false" customHeight="true" outlineLevel="0" collapsed="false">
      <c r="B333" s="89" t="str">
        <f aca="false">IF(C333="","",ROW()-7)</f>
        <v/>
      </c>
      <c r="C333" s="90"/>
      <c r="D333" s="91"/>
      <c r="E333" s="92"/>
      <c r="F333" s="93"/>
      <c r="G333" s="92"/>
      <c r="H333" s="93"/>
      <c r="I333" s="94" t="str">
        <f aca="true">IF(C333="","",IF(OR(H333="",NOT(OR(G333=St_Applied,G333=St_Interviewing))),"—",IF(H333&lt;TODAY(),"Overdue · "&amp;TEXT(H333,"dd mmm"),IF(H333=TODAY(),"Due today",IF(H333=TODAY()+1,"Tomorrow","In "&amp;(H333-TODAY())&amp;" days")))))</f>
        <v/>
      </c>
      <c r="J333" s="95" t="str">
        <f aca="true">IF(C333="","",IF(AND(F333&lt;&gt;"",OR(G333=St_Applied,G333=St_Interviewing)),TODAY()-F333,"—"))</f>
        <v/>
      </c>
      <c r="K333" s="91"/>
      <c r="L333" s="92"/>
      <c r="M333" s="91"/>
      <c r="N333" s="91"/>
      <c r="O333" s="91"/>
      <c r="P333" s="96"/>
      <c r="Q333" s="1" t="n">
        <f aca="false">IF(F333="",0,MONTH(F333))</f>
        <v>0</v>
      </c>
      <c r="R333" s="1" t="n">
        <f aca="false">IF(F333="",0,YEAR(F333))</f>
        <v>0</v>
      </c>
      <c r="S333" s="1" t="str">
        <f aca="false">IF(AND(C333&lt;&gt;"",H333&lt;&gt;"",OR(G333=St_Applied,G333=St_Interviewing)),H333+ROW()/100000,"")</f>
        <v/>
      </c>
    </row>
    <row r="334" customFormat="false" ht="21.75" hidden="false" customHeight="true" outlineLevel="0" collapsed="false">
      <c r="B334" s="89" t="str">
        <f aca="false">IF(C334="","",ROW()-7)</f>
        <v/>
      </c>
      <c r="C334" s="90"/>
      <c r="D334" s="91"/>
      <c r="E334" s="92"/>
      <c r="F334" s="93"/>
      <c r="G334" s="92"/>
      <c r="H334" s="93"/>
      <c r="I334" s="94" t="str">
        <f aca="true">IF(C334="","",IF(OR(H334="",NOT(OR(G334=St_Applied,G334=St_Interviewing))),"—",IF(H334&lt;TODAY(),"Overdue · "&amp;TEXT(H334,"dd mmm"),IF(H334=TODAY(),"Due today",IF(H334=TODAY()+1,"Tomorrow","In "&amp;(H334-TODAY())&amp;" days")))))</f>
        <v/>
      </c>
      <c r="J334" s="95" t="str">
        <f aca="true">IF(C334="","",IF(AND(F334&lt;&gt;"",OR(G334=St_Applied,G334=St_Interviewing)),TODAY()-F334,"—"))</f>
        <v/>
      </c>
      <c r="K334" s="91"/>
      <c r="L334" s="92"/>
      <c r="M334" s="91"/>
      <c r="N334" s="91"/>
      <c r="O334" s="91"/>
      <c r="P334" s="96"/>
      <c r="Q334" s="1" t="n">
        <f aca="false">IF(F334="",0,MONTH(F334))</f>
        <v>0</v>
      </c>
      <c r="R334" s="1" t="n">
        <f aca="false">IF(F334="",0,YEAR(F334))</f>
        <v>0</v>
      </c>
      <c r="S334" s="1" t="str">
        <f aca="false">IF(AND(C334&lt;&gt;"",H334&lt;&gt;"",OR(G334=St_Applied,G334=St_Interviewing)),H334+ROW()/100000,"")</f>
        <v/>
      </c>
    </row>
    <row r="335" customFormat="false" ht="21.75" hidden="false" customHeight="true" outlineLevel="0" collapsed="false">
      <c r="B335" s="89" t="str">
        <f aca="false">IF(C335="","",ROW()-7)</f>
        <v/>
      </c>
      <c r="C335" s="90"/>
      <c r="D335" s="91"/>
      <c r="E335" s="92"/>
      <c r="F335" s="93"/>
      <c r="G335" s="92"/>
      <c r="H335" s="93"/>
      <c r="I335" s="94" t="str">
        <f aca="true">IF(C335="","",IF(OR(H335="",NOT(OR(G335=St_Applied,G335=St_Interviewing))),"—",IF(H335&lt;TODAY(),"Overdue · "&amp;TEXT(H335,"dd mmm"),IF(H335=TODAY(),"Due today",IF(H335=TODAY()+1,"Tomorrow","In "&amp;(H335-TODAY())&amp;" days")))))</f>
        <v/>
      </c>
      <c r="J335" s="95" t="str">
        <f aca="true">IF(C335="","",IF(AND(F335&lt;&gt;"",OR(G335=St_Applied,G335=St_Interviewing)),TODAY()-F335,"—"))</f>
        <v/>
      </c>
      <c r="K335" s="91"/>
      <c r="L335" s="92"/>
      <c r="M335" s="91"/>
      <c r="N335" s="91"/>
      <c r="O335" s="91"/>
      <c r="P335" s="96"/>
      <c r="Q335" s="1" t="n">
        <f aca="false">IF(F335="",0,MONTH(F335))</f>
        <v>0</v>
      </c>
      <c r="R335" s="1" t="n">
        <f aca="false">IF(F335="",0,YEAR(F335))</f>
        <v>0</v>
      </c>
      <c r="S335" s="1" t="str">
        <f aca="false">IF(AND(C335&lt;&gt;"",H335&lt;&gt;"",OR(G335=St_Applied,G335=St_Interviewing)),H335+ROW()/100000,"")</f>
        <v/>
      </c>
    </row>
    <row r="336" customFormat="false" ht="21.75" hidden="false" customHeight="true" outlineLevel="0" collapsed="false">
      <c r="B336" s="89" t="str">
        <f aca="false">IF(C336="","",ROW()-7)</f>
        <v/>
      </c>
      <c r="C336" s="90"/>
      <c r="D336" s="91"/>
      <c r="E336" s="92"/>
      <c r="F336" s="93"/>
      <c r="G336" s="92"/>
      <c r="H336" s="93"/>
      <c r="I336" s="94" t="str">
        <f aca="true">IF(C336="","",IF(OR(H336="",NOT(OR(G336=St_Applied,G336=St_Interviewing))),"—",IF(H336&lt;TODAY(),"Overdue · "&amp;TEXT(H336,"dd mmm"),IF(H336=TODAY(),"Due today",IF(H336=TODAY()+1,"Tomorrow","In "&amp;(H336-TODAY())&amp;" days")))))</f>
        <v/>
      </c>
      <c r="J336" s="95" t="str">
        <f aca="true">IF(C336="","",IF(AND(F336&lt;&gt;"",OR(G336=St_Applied,G336=St_Interviewing)),TODAY()-F336,"—"))</f>
        <v/>
      </c>
      <c r="K336" s="91"/>
      <c r="L336" s="92"/>
      <c r="M336" s="91"/>
      <c r="N336" s="91"/>
      <c r="O336" s="91"/>
      <c r="P336" s="96"/>
      <c r="Q336" s="1" t="n">
        <f aca="false">IF(F336="",0,MONTH(F336))</f>
        <v>0</v>
      </c>
      <c r="R336" s="1" t="n">
        <f aca="false">IF(F336="",0,YEAR(F336))</f>
        <v>0</v>
      </c>
      <c r="S336" s="1" t="str">
        <f aca="false">IF(AND(C336&lt;&gt;"",H336&lt;&gt;"",OR(G336=St_Applied,G336=St_Interviewing)),H336+ROW()/100000,"")</f>
        <v/>
      </c>
    </row>
    <row r="337" customFormat="false" ht="21.75" hidden="false" customHeight="true" outlineLevel="0" collapsed="false">
      <c r="B337" s="89" t="str">
        <f aca="false">IF(C337="","",ROW()-7)</f>
        <v/>
      </c>
      <c r="C337" s="90"/>
      <c r="D337" s="91"/>
      <c r="E337" s="92"/>
      <c r="F337" s="93"/>
      <c r="G337" s="92"/>
      <c r="H337" s="93"/>
      <c r="I337" s="94" t="str">
        <f aca="true">IF(C337="","",IF(OR(H337="",NOT(OR(G337=St_Applied,G337=St_Interviewing))),"—",IF(H337&lt;TODAY(),"Overdue · "&amp;TEXT(H337,"dd mmm"),IF(H337=TODAY(),"Due today",IF(H337=TODAY()+1,"Tomorrow","In "&amp;(H337-TODAY())&amp;" days")))))</f>
        <v/>
      </c>
      <c r="J337" s="95" t="str">
        <f aca="true">IF(C337="","",IF(AND(F337&lt;&gt;"",OR(G337=St_Applied,G337=St_Interviewing)),TODAY()-F337,"—"))</f>
        <v/>
      </c>
      <c r="K337" s="91"/>
      <c r="L337" s="92"/>
      <c r="M337" s="91"/>
      <c r="N337" s="91"/>
      <c r="O337" s="91"/>
      <c r="P337" s="96"/>
      <c r="Q337" s="1" t="n">
        <f aca="false">IF(F337="",0,MONTH(F337))</f>
        <v>0</v>
      </c>
      <c r="R337" s="1" t="n">
        <f aca="false">IF(F337="",0,YEAR(F337))</f>
        <v>0</v>
      </c>
      <c r="S337" s="1" t="str">
        <f aca="false">IF(AND(C337&lt;&gt;"",H337&lt;&gt;"",OR(G337=St_Applied,G337=St_Interviewing)),H337+ROW()/100000,"")</f>
        <v/>
      </c>
    </row>
    <row r="338" customFormat="false" ht="21.75" hidden="false" customHeight="true" outlineLevel="0" collapsed="false">
      <c r="B338" s="89" t="str">
        <f aca="false">IF(C338="","",ROW()-7)</f>
        <v/>
      </c>
      <c r="C338" s="90"/>
      <c r="D338" s="91"/>
      <c r="E338" s="92"/>
      <c r="F338" s="93"/>
      <c r="G338" s="92"/>
      <c r="H338" s="93"/>
      <c r="I338" s="94" t="str">
        <f aca="true">IF(C338="","",IF(OR(H338="",NOT(OR(G338=St_Applied,G338=St_Interviewing))),"—",IF(H338&lt;TODAY(),"Overdue · "&amp;TEXT(H338,"dd mmm"),IF(H338=TODAY(),"Due today",IF(H338=TODAY()+1,"Tomorrow","In "&amp;(H338-TODAY())&amp;" days")))))</f>
        <v/>
      </c>
      <c r="J338" s="95" t="str">
        <f aca="true">IF(C338="","",IF(AND(F338&lt;&gt;"",OR(G338=St_Applied,G338=St_Interviewing)),TODAY()-F338,"—"))</f>
        <v/>
      </c>
      <c r="K338" s="91"/>
      <c r="L338" s="92"/>
      <c r="M338" s="91"/>
      <c r="N338" s="91"/>
      <c r="O338" s="91"/>
      <c r="P338" s="96"/>
      <c r="Q338" s="1" t="n">
        <f aca="false">IF(F338="",0,MONTH(F338))</f>
        <v>0</v>
      </c>
      <c r="R338" s="1" t="n">
        <f aca="false">IF(F338="",0,YEAR(F338))</f>
        <v>0</v>
      </c>
      <c r="S338" s="1" t="str">
        <f aca="false">IF(AND(C338&lt;&gt;"",H338&lt;&gt;"",OR(G338=St_Applied,G338=St_Interviewing)),H338+ROW()/100000,"")</f>
        <v/>
      </c>
    </row>
    <row r="339" customFormat="false" ht="21.75" hidden="false" customHeight="true" outlineLevel="0" collapsed="false">
      <c r="B339" s="89" t="str">
        <f aca="false">IF(C339="","",ROW()-7)</f>
        <v/>
      </c>
      <c r="C339" s="90"/>
      <c r="D339" s="91"/>
      <c r="E339" s="92"/>
      <c r="F339" s="93"/>
      <c r="G339" s="92"/>
      <c r="H339" s="93"/>
      <c r="I339" s="94" t="str">
        <f aca="true">IF(C339="","",IF(OR(H339="",NOT(OR(G339=St_Applied,G339=St_Interviewing))),"—",IF(H339&lt;TODAY(),"Overdue · "&amp;TEXT(H339,"dd mmm"),IF(H339=TODAY(),"Due today",IF(H339=TODAY()+1,"Tomorrow","In "&amp;(H339-TODAY())&amp;" days")))))</f>
        <v/>
      </c>
      <c r="J339" s="95" t="str">
        <f aca="true">IF(C339="","",IF(AND(F339&lt;&gt;"",OR(G339=St_Applied,G339=St_Interviewing)),TODAY()-F339,"—"))</f>
        <v/>
      </c>
      <c r="K339" s="91"/>
      <c r="L339" s="92"/>
      <c r="M339" s="91"/>
      <c r="N339" s="91"/>
      <c r="O339" s="91"/>
      <c r="P339" s="96"/>
      <c r="Q339" s="1" t="n">
        <f aca="false">IF(F339="",0,MONTH(F339))</f>
        <v>0</v>
      </c>
      <c r="R339" s="1" t="n">
        <f aca="false">IF(F339="",0,YEAR(F339))</f>
        <v>0</v>
      </c>
      <c r="S339" s="1" t="str">
        <f aca="false">IF(AND(C339&lt;&gt;"",H339&lt;&gt;"",OR(G339=St_Applied,G339=St_Interviewing)),H339+ROW()/100000,"")</f>
        <v/>
      </c>
    </row>
    <row r="340" customFormat="false" ht="21.75" hidden="false" customHeight="true" outlineLevel="0" collapsed="false">
      <c r="B340" s="89" t="str">
        <f aca="false">IF(C340="","",ROW()-7)</f>
        <v/>
      </c>
      <c r="C340" s="90"/>
      <c r="D340" s="91"/>
      <c r="E340" s="92"/>
      <c r="F340" s="93"/>
      <c r="G340" s="92"/>
      <c r="H340" s="93"/>
      <c r="I340" s="94" t="str">
        <f aca="true">IF(C340="","",IF(OR(H340="",NOT(OR(G340=St_Applied,G340=St_Interviewing))),"—",IF(H340&lt;TODAY(),"Overdue · "&amp;TEXT(H340,"dd mmm"),IF(H340=TODAY(),"Due today",IF(H340=TODAY()+1,"Tomorrow","In "&amp;(H340-TODAY())&amp;" days")))))</f>
        <v/>
      </c>
      <c r="J340" s="95" t="str">
        <f aca="true">IF(C340="","",IF(AND(F340&lt;&gt;"",OR(G340=St_Applied,G340=St_Interviewing)),TODAY()-F340,"—"))</f>
        <v/>
      </c>
      <c r="K340" s="91"/>
      <c r="L340" s="92"/>
      <c r="M340" s="91"/>
      <c r="N340" s="91"/>
      <c r="O340" s="91"/>
      <c r="P340" s="96"/>
      <c r="Q340" s="1" t="n">
        <f aca="false">IF(F340="",0,MONTH(F340))</f>
        <v>0</v>
      </c>
      <c r="R340" s="1" t="n">
        <f aca="false">IF(F340="",0,YEAR(F340))</f>
        <v>0</v>
      </c>
      <c r="S340" s="1" t="str">
        <f aca="false">IF(AND(C340&lt;&gt;"",H340&lt;&gt;"",OR(G340=St_Applied,G340=St_Interviewing)),H340+ROW()/100000,"")</f>
        <v/>
      </c>
    </row>
    <row r="341" customFormat="false" ht="21.75" hidden="false" customHeight="true" outlineLevel="0" collapsed="false">
      <c r="B341" s="89" t="str">
        <f aca="false">IF(C341="","",ROW()-7)</f>
        <v/>
      </c>
      <c r="C341" s="90"/>
      <c r="D341" s="91"/>
      <c r="E341" s="92"/>
      <c r="F341" s="93"/>
      <c r="G341" s="92"/>
      <c r="H341" s="93"/>
      <c r="I341" s="94" t="str">
        <f aca="true">IF(C341="","",IF(OR(H341="",NOT(OR(G341=St_Applied,G341=St_Interviewing))),"—",IF(H341&lt;TODAY(),"Overdue · "&amp;TEXT(H341,"dd mmm"),IF(H341=TODAY(),"Due today",IF(H341=TODAY()+1,"Tomorrow","In "&amp;(H341-TODAY())&amp;" days")))))</f>
        <v/>
      </c>
      <c r="J341" s="95" t="str">
        <f aca="true">IF(C341="","",IF(AND(F341&lt;&gt;"",OR(G341=St_Applied,G341=St_Interviewing)),TODAY()-F341,"—"))</f>
        <v/>
      </c>
      <c r="K341" s="91"/>
      <c r="L341" s="92"/>
      <c r="M341" s="91"/>
      <c r="N341" s="91"/>
      <c r="O341" s="91"/>
      <c r="P341" s="96"/>
      <c r="Q341" s="1" t="n">
        <f aca="false">IF(F341="",0,MONTH(F341))</f>
        <v>0</v>
      </c>
      <c r="R341" s="1" t="n">
        <f aca="false">IF(F341="",0,YEAR(F341))</f>
        <v>0</v>
      </c>
      <c r="S341" s="1" t="str">
        <f aca="false">IF(AND(C341&lt;&gt;"",H341&lt;&gt;"",OR(G341=St_Applied,G341=St_Interviewing)),H341+ROW()/100000,"")</f>
        <v/>
      </c>
    </row>
    <row r="342" customFormat="false" ht="21.75" hidden="false" customHeight="true" outlineLevel="0" collapsed="false">
      <c r="B342" s="89" t="str">
        <f aca="false">IF(C342="","",ROW()-7)</f>
        <v/>
      </c>
      <c r="C342" s="90"/>
      <c r="D342" s="91"/>
      <c r="E342" s="92"/>
      <c r="F342" s="93"/>
      <c r="G342" s="92"/>
      <c r="H342" s="93"/>
      <c r="I342" s="94" t="str">
        <f aca="true">IF(C342="","",IF(OR(H342="",NOT(OR(G342=St_Applied,G342=St_Interviewing))),"—",IF(H342&lt;TODAY(),"Overdue · "&amp;TEXT(H342,"dd mmm"),IF(H342=TODAY(),"Due today",IF(H342=TODAY()+1,"Tomorrow","In "&amp;(H342-TODAY())&amp;" days")))))</f>
        <v/>
      </c>
      <c r="J342" s="95" t="str">
        <f aca="true">IF(C342="","",IF(AND(F342&lt;&gt;"",OR(G342=St_Applied,G342=St_Interviewing)),TODAY()-F342,"—"))</f>
        <v/>
      </c>
      <c r="K342" s="91"/>
      <c r="L342" s="92"/>
      <c r="M342" s="91"/>
      <c r="N342" s="91"/>
      <c r="O342" s="91"/>
      <c r="P342" s="96"/>
      <c r="Q342" s="1" t="n">
        <f aca="false">IF(F342="",0,MONTH(F342))</f>
        <v>0</v>
      </c>
      <c r="R342" s="1" t="n">
        <f aca="false">IF(F342="",0,YEAR(F342))</f>
        <v>0</v>
      </c>
      <c r="S342" s="1" t="str">
        <f aca="false">IF(AND(C342&lt;&gt;"",H342&lt;&gt;"",OR(G342=St_Applied,G342=St_Interviewing)),H342+ROW()/100000,"")</f>
        <v/>
      </c>
    </row>
    <row r="343" customFormat="false" ht="21.75" hidden="false" customHeight="true" outlineLevel="0" collapsed="false">
      <c r="B343" s="89" t="str">
        <f aca="false">IF(C343="","",ROW()-7)</f>
        <v/>
      </c>
      <c r="C343" s="90"/>
      <c r="D343" s="91"/>
      <c r="E343" s="92"/>
      <c r="F343" s="93"/>
      <c r="G343" s="92"/>
      <c r="H343" s="93"/>
      <c r="I343" s="94" t="str">
        <f aca="true">IF(C343="","",IF(OR(H343="",NOT(OR(G343=St_Applied,G343=St_Interviewing))),"—",IF(H343&lt;TODAY(),"Overdue · "&amp;TEXT(H343,"dd mmm"),IF(H343=TODAY(),"Due today",IF(H343=TODAY()+1,"Tomorrow","In "&amp;(H343-TODAY())&amp;" days")))))</f>
        <v/>
      </c>
      <c r="J343" s="95" t="str">
        <f aca="true">IF(C343="","",IF(AND(F343&lt;&gt;"",OR(G343=St_Applied,G343=St_Interviewing)),TODAY()-F343,"—"))</f>
        <v/>
      </c>
      <c r="K343" s="91"/>
      <c r="L343" s="92"/>
      <c r="M343" s="91"/>
      <c r="N343" s="91"/>
      <c r="O343" s="91"/>
      <c r="P343" s="96"/>
      <c r="Q343" s="1" t="n">
        <f aca="false">IF(F343="",0,MONTH(F343))</f>
        <v>0</v>
      </c>
      <c r="R343" s="1" t="n">
        <f aca="false">IF(F343="",0,YEAR(F343))</f>
        <v>0</v>
      </c>
      <c r="S343" s="1" t="str">
        <f aca="false">IF(AND(C343&lt;&gt;"",H343&lt;&gt;"",OR(G343=St_Applied,G343=St_Interviewing)),H343+ROW()/100000,"")</f>
        <v/>
      </c>
    </row>
    <row r="344" customFormat="false" ht="21.75" hidden="false" customHeight="true" outlineLevel="0" collapsed="false">
      <c r="B344" s="89" t="str">
        <f aca="false">IF(C344="","",ROW()-7)</f>
        <v/>
      </c>
      <c r="C344" s="90"/>
      <c r="D344" s="91"/>
      <c r="E344" s="92"/>
      <c r="F344" s="93"/>
      <c r="G344" s="92"/>
      <c r="H344" s="93"/>
      <c r="I344" s="94" t="str">
        <f aca="true">IF(C344="","",IF(OR(H344="",NOT(OR(G344=St_Applied,G344=St_Interviewing))),"—",IF(H344&lt;TODAY(),"Overdue · "&amp;TEXT(H344,"dd mmm"),IF(H344=TODAY(),"Due today",IF(H344=TODAY()+1,"Tomorrow","In "&amp;(H344-TODAY())&amp;" days")))))</f>
        <v/>
      </c>
      <c r="J344" s="95" t="str">
        <f aca="true">IF(C344="","",IF(AND(F344&lt;&gt;"",OR(G344=St_Applied,G344=St_Interviewing)),TODAY()-F344,"—"))</f>
        <v/>
      </c>
      <c r="K344" s="91"/>
      <c r="L344" s="92"/>
      <c r="M344" s="91"/>
      <c r="N344" s="91"/>
      <c r="O344" s="91"/>
      <c r="P344" s="96"/>
      <c r="Q344" s="1" t="n">
        <f aca="false">IF(F344="",0,MONTH(F344))</f>
        <v>0</v>
      </c>
      <c r="R344" s="1" t="n">
        <f aca="false">IF(F344="",0,YEAR(F344))</f>
        <v>0</v>
      </c>
      <c r="S344" s="1" t="str">
        <f aca="false">IF(AND(C344&lt;&gt;"",H344&lt;&gt;"",OR(G344=St_Applied,G344=St_Interviewing)),H344+ROW()/100000,"")</f>
        <v/>
      </c>
    </row>
    <row r="345" customFormat="false" ht="21.75" hidden="false" customHeight="true" outlineLevel="0" collapsed="false">
      <c r="B345" s="89" t="str">
        <f aca="false">IF(C345="","",ROW()-7)</f>
        <v/>
      </c>
      <c r="C345" s="90"/>
      <c r="D345" s="91"/>
      <c r="E345" s="92"/>
      <c r="F345" s="93"/>
      <c r="G345" s="92"/>
      <c r="H345" s="93"/>
      <c r="I345" s="94" t="str">
        <f aca="true">IF(C345="","",IF(OR(H345="",NOT(OR(G345=St_Applied,G345=St_Interviewing))),"—",IF(H345&lt;TODAY(),"Overdue · "&amp;TEXT(H345,"dd mmm"),IF(H345=TODAY(),"Due today",IF(H345=TODAY()+1,"Tomorrow","In "&amp;(H345-TODAY())&amp;" days")))))</f>
        <v/>
      </c>
      <c r="J345" s="95" t="str">
        <f aca="true">IF(C345="","",IF(AND(F345&lt;&gt;"",OR(G345=St_Applied,G345=St_Interviewing)),TODAY()-F345,"—"))</f>
        <v/>
      </c>
      <c r="K345" s="91"/>
      <c r="L345" s="92"/>
      <c r="M345" s="91"/>
      <c r="N345" s="91"/>
      <c r="O345" s="91"/>
      <c r="P345" s="96"/>
      <c r="Q345" s="1" t="n">
        <f aca="false">IF(F345="",0,MONTH(F345))</f>
        <v>0</v>
      </c>
      <c r="R345" s="1" t="n">
        <f aca="false">IF(F345="",0,YEAR(F345))</f>
        <v>0</v>
      </c>
      <c r="S345" s="1" t="str">
        <f aca="false">IF(AND(C345&lt;&gt;"",H345&lt;&gt;"",OR(G345=St_Applied,G345=St_Interviewing)),H345+ROW()/100000,"")</f>
        <v/>
      </c>
    </row>
    <row r="346" customFormat="false" ht="21.75" hidden="false" customHeight="true" outlineLevel="0" collapsed="false">
      <c r="B346" s="89" t="str">
        <f aca="false">IF(C346="","",ROW()-7)</f>
        <v/>
      </c>
      <c r="C346" s="90"/>
      <c r="D346" s="91"/>
      <c r="E346" s="92"/>
      <c r="F346" s="93"/>
      <c r="G346" s="92"/>
      <c r="H346" s="93"/>
      <c r="I346" s="94" t="str">
        <f aca="true">IF(C346="","",IF(OR(H346="",NOT(OR(G346=St_Applied,G346=St_Interviewing))),"—",IF(H346&lt;TODAY(),"Overdue · "&amp;TEXT(H346,"dd mmm"),IF(H346=TODAY(),"Due today",IF(H346=TODAY()+1,"Tomorrow","In "&amp;(H346-TODAY())&amp;" days")))))</f>
        <v/>
      </c>
      <c r="J346" s="95" t="str">
        <f aca="true">IF(C346="","",IF(AND(F346&lt;&gt;"",OR(G346=St_Applied,G346=St_Interviewing)),TODAY()-F346,"—"))</f>
        <v/>
      </c>
      <c r="K346" s="91"/>
      <c r="L346" s="92"/>
      <c r="M346" s="91"/>
      <c r="N346" s="91"/>
      <c r="O346" s="91"/>
      <c r="P346" s="96"/>
      <c r="Q346" s="1" t="n">
        <f aca="false">IF(F346="",0,MONTH(F346))</f>
        <v>0</v>
      </c>
      <c r="R346" s="1" t="n">
        <f aca="false">IF(F346="",0,YEAR(F346))</f>
        <v>0</v>
      </c>
      <c r="S346" s="1" t="str">
        <f aca="false">IF(AND(C346&lt;&gt;"",H346&lt;&gt;"",OR(G346=St_Applied,G346=St_Interviewing)),H346+ROW()/100000,"")</f>
        <v/>
      </c>
    </row>
    <row r="347" customFormat="false" ht="21.75" hidden="false" customHeight="true" outlineLevel="0" collapsed="false">
      <c r="B347" s="89" t="str">
        <f aca="false">IF(C347="","",ROW()-7)</f>
        <v/>
      </c>
      <c r="C347" s="90"/>
      <c r="D347" s="91"/>
      <c r="E347" s="92"/>
      <c r="F347" s="93"/>
      <c r="G347" s="92"/>
      <c r="H347" s="93"/>
      <c r="I347" s="94" t="str">
        <f aca="true">IF(C347="","",IF(OR(H347="",NOT(OR(G347=St_Applied,G347=St_Interviewing))),"—",IF(H347&lt;TODAY(),"Overdue · "&amp;TEXT(H347,"dd mmm"),IF(H347=TODAY(),"Due today",IF(H347=TODAY()+1,"Tomorrow","In "&amp;(H347-TODAY())&amp;" days")))))</f>
        <v/>
      </c>
      <c r="J347" s="95" t="str">
        <f aca="true">IF(C347="","",IF(AND(F347&lt;&gt;"",OR(G347=St_Applied,G347=St_Interviewing)),TODAY()-F347,"—"))</f>
        <v/>
      </c>
      <c r="K347" s="91"/>
      <c r="L347" s="92"/>
      <c r="M347" s="91"/>
      <c r="N347" s="91"/>
      <c r="O347" s="91"/>
      <c r="P347" s="96"/>
      <c r="Q347" s="1" t="n">
        <f aca="false">IF(F347="",0,MONTH(F347))</f>
        <v>0</v>
      </c>
      <c r="R347" s="1" t="n">
        <f aca="false">IF(F347="",0,YEAR(F347))</f>
        <v>0</v>
      </c>
      <c r="S347" s="1" t="str">
        <f aca="false">IF(AND(C347&lt;&gt;"",H347&lt;&gt;"",OR(G347=St_Applied,G347=St_Interviewing)),H347+ROW()/100000,"")</f>
        <v/>
      </c>
    </row>
    <row r="348" customFormat="false" ht="21.75" hidden="false" customHeight="true" outlineLevel="0" collapsed="false">
      <c r="B348" s="89" t="str">
        <f aca="false">IF(C348="","",ROW()-7)</f>
        <v/>
      </c>
      <c r="C348" s="90"/>
      <c r="D348" s="91"/>
      <c r="E348" s="92"/>
      <c r="F348" s="93"/>
      <c r="G348" s="92"/>
      <c r="H348" s="93"/>
      <c r="I348" s="94" t="str">
        <f aca="true">IF(C348="","",IF(OR(H348="",NOT(OR(G348=St_Applied,G348=St_Interviewing))),"—",IF(H348&lt;TODAY(),"Overdue · "&amp;TEXT(H348,"dd mmm"),IF(H348=TODAY(),"Due today",IF(H348=TODAY()+1,"Tomorrow","In "&amp;(H348-TODAY())&amp;" days")))))</f>
        <v/>
      </c>
      <c r="J348" s="95" t="str">
        <f aca="true">IF(C348="","",IF(AND(F348&lt;&gt;"",OR(G348=St_Applied,G348=St_Interviewing)),TODAY()-F348,"—"))</f>
        <v/>
      </c>
      <c r="K348" s="91"/>
      <c r="L348" s="92"/>
      <c r="M348" s="91"/>
      <c r="N348" s="91"/>
      <c r="O348" s="91"/>
      <c r="P348" s="96"/>
      <c r="Q348" s="1" t="n">
        <f aca="false">IF(F348="",0,MONTH(F348))</f>
        <v>0</v>
      </c>
      <c r="R348" s="1" t="n">
        <f aca="false">IF(F348="",0,YEAR(F348))</f>
        <v>0</v>
      </c>
      <c r="S348" s="1" t="str">
        <f aca="false">IF(AND(C348&lt;&gt;"",H348&lt;&gt;"",OR(G348=St_Applied,G348=St_Interviewing)),H348+ROW()/100000,"")</f>
        <v/>
      </c>
    </row>
    <row r="349" customFormat="false" ht="21.75" hidden="false" customHeight="true" outlineLevel="0" collapsed="false">
      <c r="B349" s="89" t="str">
        <f aca="false">IF(C349="","",ROW()-7)</f>
        <v/>
      </c>
      <c r="C349" s="90"/>
      <c r="D349" s="91"/>
      <c r="E349" s="92"/>
      <c r="F349" s="93"/>
      <c r="G349" s="92"/>
      <c r="H349" s="93"/>
      <c r="I349" s="94" t="str">
        <f aca="true">IF(C349="","",IF(OR(H349="",NOT(OR(G349=St_Applied,G349=St_Interviewing))),"—",IF(H349&lt;TODAY(),"Overdue · "&amp;TEXT(H349,"dd mmm"),IF(H349=TODAY(),"Due today",IF(H349=TODAY()+1,"Tomorrow","In "&amp;(H349-TODAY())&amp;" days")))))</f>
        <v/>
      </c>
      <c r="J349" s="95" t="str">
        <f aca="true">IF(C349="","",IF(AND(F349&lt;&gt;"",OR(G349=St_Applied,G349=St_Interviewing)),TODAY()-F349,"—"))</f>
        <v/>
      </c>
      <c r="K349" s="91"/>
      <c r="L349" s="92"/>
      <c r="M349" s="91"/>
      <c r="N349" s="91"/>
      <c r="O349" s="91"/>
      <c r="P349" s="96"/>
      <c r="Q349" s="1" t="n">
        <f aca="false">IF(F349="",0,MONTH(F349))</f>
        <v>0</v>
      </c>
      <c r="R349" s="1" t="n">
        <f aca="false">IF(F349="",0,YEAR(F349))</f>
        <v>0</v>
      </c>
      <c r="S349" s="1" t="str">
        <f aca="false">IF(AND(C349&lt;&gt;"",H349&lt;&gt;"",OR(G349=St_Applied,G349=St_Interviewing)),H349+ROW()/100000,"")</f>
        <v/>
      </c>
    </row>
    <row r="350" customFormat="false" ht="21.75" hidden="false" customHeight="true" outlineLevel="0" collapsed="false">
      <c r="B350" s="89" t="str">
        <f aca="false">IF(C350="","",ROW()-7)</f>
        <v/>
      </c>
      <c r="C350" s="90"/>
      <c r="D350" s="91"/>
      <c r="E350" s="92"/>
      <c r="F350" s="93"/>
      <c r="G350" s="92"/>
      <c r="H350" s="93"/>
      <c r="I350" s="94" t="str">
        <f aca="true">IF(C350="","",IF(OR(H350="",NOT(OR(G350=St_Applied,G350=St_Interviewing))),"—",IF(H350&lt;TODAY(),"Overdue · "&amp;TEXT(H350,"dd mmm"),IF(H350=TODAY(),"Due today",IF(H350=TODAY()+1,"Tomorrow","In "&amp;(H350-TODAY())&amp;" days")))))</f>
        <v/>
      </c>
      <c r="J350" s="95" t="str">
        <f aca="true">IF(C350="","",IF(AND(F350&lt;&gt;"",OR(G350=St_Applied,G350=St_Interviewing)),TODAY()-F350,"—"))</f>
        <v/>
      </c>
      <c r="K350" s="91"/>
      <c r="L350" s="92"/>
      <c r="M350" s="91"/>
      <c r="N350" s="91"/>
      <c r="O350" s="91"/>
      <c r="P350" s="96"/>
      <c r="Q350" s="1" t="n">
        <f aca="false">IF(F350="",0,MONTH(F350))</f>
        <v>0</v>
      </c>
      <c r="R350" s="1" t="n">
        <f aca="false">IF(F350="",0,YEAR(F350))</f>
        <v>0</v>
      </c>
      <c r="S350" s="1" t="str">
        <f aca="false">IF(AND(C350&lt;&gt;"",H350&lt;&gt;"",OR(G350=St_Applied,G350=St_Interviewing)),H350+ROW()/100000,"")</f>
        <v/>
      </c>
    </row>
    <row r="351" customFormat="false" ht="21.75" hidden="false" customHeight="true" outlineLevel="0" collapsed="false">
      <c r="B351" s="89" t="str">
        <f aca="false">IF(C351="","",ROW()-7)</f>
        <v/>
      </c>
      <c r="C351" s="90"/>
      <c r="D351" s="91"/>
      <c r="E351" s="92"/>
      <c r="F351" s="93"/>
      <c r="G351" s="92"/>
      <c r="H351" s="93"/>
      <c r="I351" s="94" t="str">
        <f aca="true">IF(C351="","",IF(OR(H351="",NOT(OR(G351=St_Applied,G351=St_Interviewing))),"—",IF(H351&lt;TODAY(),"Overdue · "&amp;TEXT(H351,"dd mmm"),IF(H351=TODAY(),"Due today",IF(H351=TODAY()+1,"Tomorrow","In "&amp;(H351-TODAY())&amp;" days")))))</f>
        <v/>
      </c>
      <c r="J351" s="95" t="str">
        <f aca="true">IF(C351="","",IF(AND(F351&lt;&gt;"",OR(G351=St_Applied,G351=St_Interviewing)),TODAY()-F351,"—"))</f>
        <v/>
      </c>
      <c r="K351" s="91"/>
      <c r="L351" s="92"/>
      <c r="M351" s="91"/>
      <c r="N351" s="91"/>
      <c r="O351" s="91"/>
      <c r="P351" s="96"/>
      <c r="Q351" s="1" t="n">
        <f aca="false">IF(F351="",0,MONTH(F351))</f>
        <v>0</v>
      </c>
      <c r="R351" s="1" t="n">
        <f aca="false">IF(F351="",0,YEAR(F351))</f>
        <v>0</v>
      </c>
      <c r="S351" s="1" t="str">
        <f aca="false">IF(AND(C351&lt;&gt;"",H351&lt;&gt;"",OR(G351=St_Applied,G351=St_Interviewing)),H351+ROW()/100000,"")</f>
        <v/>
      </c>
    </row>
    <row r="352" customFormat="false" ht="21.75" hidden="false" customHeight="true" outlineLevel="0" collapsed="false">
      <c r="B352" s="89" t="str">
        <f aca="false">IF(C352="","",ROW()-7)</f>
        <v/>
      </c>
      <c r="C352" s="90"/>
      <c r="D352" s="91"/>
      <c r="E352" s="92"/>
      <c r="F352" s="93"/>
      <c r="G352" s="92"/>
      <c r="H352" s="93"/>
      <c r="I352" s="94" t="str">
        <f aca="true">IF(C352="","",IF(OR(H352="",NOT(OR(G352=St_Applied,G352=St_Interviewing))),"—",IF(H352&lt;TODAY(),"Overdue · "&amp;TEXT(H352,"dd mmm"),IF(H352=TODAY(),"Due today",IF(H352=TODAY()+1,"Tomorrow","In "&amp;(H352-TODAY())&amp;" days")))))</f>
        <v/>
      </c>
      <c r="J352" s="95" t="str">
        <f aca="true">IF(C352="","",IF(AND(F352&lt;&gt;"",OR(G352=St_Applied,G352=St_Interviewing)),TODAY()-F352,"—"))</f>
        <v/>
      </c>
      <c r="K352" s="91"/>
      <c r="L352" s="92"/>
      <c r="M352" s="91"/>
      <c r="N352" s="91"/>
      <c r="O352" s="91"/>
      <c r="P352" s="96"/>
      <c r="Q352" s="1" t="n">
        <f aca="false">IF(F352="",0,MONTH(F352))</f>
        <v>0</v>
      </c>
      <c r="R352" s="1" t="n">
        <f aca="false">IF(F352="",0,YEAR(F352))</f>
        <v>0</v>
      </c>
      <c r="S352" s="1" t="str">
        <f aca="false">IF(AND(C352&lt;&gt;"",H352&lt;&gt;"",OR(G352=St_Applied,G352=St_Interviewing)),H352+ROW()/100000,"")</f>
        <v/>
      </c>
    </row>
    <row r="353" customFormat="false" ht="21.75" hidden="false" customHeight="true" outlineLevel="0" collapsed="false">
      <c r="B353" s="89" t="str">
        <f aca="false">IF(C353="","",ROW()-7)</f>
        <v/>
      </c>
      <c r="C353" s="90"/>
      <c r="D353" s="91"/>
      <c r="E353" s="92"/>
      <c r="F353" s="93"/>
      <c r="G353" s="92"/>
      <c r="H353" s="93"/>
      <c r="I353" s="94" t="str">
        <f aca="true">IF(C353="","",IF(OR(H353="",NOT(OR(G353=St_Applied,G353=St_Interviewing))),"—",IF(H353&lt;TODAY(),"Overdue · "&amp;TEXT(H353,"dd mmm"),IF(H353=TODAY(),"Due today",IF(H353=TODAY()+1,"Tomorrow","In "&amp;(H353-TODAY())&amp;" days")))))</f>
        <v/>
      </c>
      <c r="J353" s="95" t="str">
        <f aca="true">IF(C353="","",IF(AND(F353&lt;&gt;"",OR(G353=St_Applied,G353=St_Interviewing)),TODAY()-F353,"—"))</f>
        <v/>
      </c>
      <c r="K353" s="91"/>
      <c r="L353" s="92"/>
      <c r="M353" s="91"/>
      <c r="N353" s="91"/>
      <c r="O353" s="91"/>
      <c r="P353" s="96"/>
      <c r="Q353" s="1" t="n">
        <f aca="false">IF(F353="",0,MONTH(F353))</f>
        <v>0</v>
      </c>
      <c r="R353" s="1" t="n">
        <f aca="false">IF(F353="",0,YEAR(F353))</f>
        <v>0</v>
      </c>
      <c r="S353" s="1" t="str">
        <f aca="false">IF(AND(C353&lt;&gt;"",H353&lt;&gt;"",OR(G353=St_Applied,G353=St_Interviewing)),H353+ROW()/100000,"")</f>
        <v/>
      </c>
    </row>
    <row r="354" customFormat="false" ht="21.75" hidden="false" customHeight="true" outlineLevel="0" collapsed="false">
      <c r="B354" s="89" t="str">
        <f aca="false">IF(C354="","",ROW()-7)</f>
        <v/>
      </c>
      <c r="C354" s="90"/>
      <c r="D354" s="91"/>
      <c r="E354" s="92"/>
      <c r="F354" s="93"/>
      <c r="G354" s="92"/>
      <c r="H354" s="93"/>
      <c r="I354" s="94" t="str">
        <f aca="true">IF(C354="","",IF(OR(H354="",NOT(OR(G354=St_Applied,G354=St_Interviewing))),"—",IF(H354&lt;TODAY(),"Overdue · "&amp;TEXT(H354,"dd mmm"),IF(H354=TODAY(),"Due today",IF(H354=TODAY()+1,"Tomorrow","In "&amp;(H354-TODAY())&amp;" days")))))</f>
        <v/>
      </c>
      <c r="J354" s="95" t="str">
        <f aca="true">IF(C354="","",IF(AND(F354&lt;&gt;"",OR(G354=St_Applied,G354=St_Interviewing)),TODAY()-F354,"—"))</f>
        <v/>
      </c>
      <c r="K354" s="91"/>
      <c r="L354" s="92"/>
      <c r="M354" s="91"/>
      <c r="N354" s="91"/>
      <c r="O354" s="91"/>
      <c r="P354" s="96"/>
      <c r="Q354" s="1" t="n">
        <f aca="false">IF(F354="",0,MONTH(F354))</f>
        <v>0</v>
      </c>
      <c r="R354" s="1" t="n">
        <f aca="false">IF(F354="",0,YEAR(F354))</f>
        <v>0</v>
      </c>
      <c r="S354" s="1" t="str">
        <f aca="false">IF(AND(C354&lt;&gt;"",H354&lt;&gt;"",OR(G354=St_Applied,G354=St_Interviewing)),H354+ROW()/100000,"")</f>
        <v/>
      </c>
    </row>
    <row r="355" customFormat="false" ht="21.75" hidden="false" customHeight="true" outlineLevel="0" collapsed="false">
      <c r="B355" s="89" t="str">
        <f aca="false">IF(C355="","",ROW()-7)</f>
        <v/>
      </c>
      <c r="C355" s="90"/>
      <c r="D355" s="91"/>
      <c r="E355" s="92"/>
      <c r="F355" s="93"/>
      <c r="G355" s="92"/>
      <c r="H355" s="93"/>
      <c r="I355" s="94" t="str">
        <f aca="true">IF(C355="","",IF(OR(H355="",NOT(OR(G355=St_Applied,G355=St_Interviewing))),"—",IF(H355&lt;TODAY(),"Overdue · "&amp;TEXT(H355,"dd mmm"),IF(H355=TODAY(),"Due today",IF(H355=TODAY()+1,"Tomorrow","In "&amp;(H355-TODAY())&amp;" days")))))</f>
        <v/>
      </c>
      <c r="J355" s="95" t="str">
        <f aca="true">IF(C355="","",IF(AND(F355&lt;&gt;"",OR(G355=St_Applied,G355=St_Interviewing)),TODAY()-F355,"—"))</f>
        <v/>
      </c>
      <c r="K355" s="91"/>
      <c r="L355" s="92"/>
      <c r="M355" s="91"/>
      <c r="N355" s="91"/>
      <c r="O355" s="91"/>
      <c r="P355" s="96"/>
      <c r="Q355" s="1" t="n">
        <f aca="false">IF(F355="",0,MONTH(F355))</f>
        <v>0</v>
      </c>
      <c r="R355" s="1" t="n">
        <f aca="false">IF(F355="",0,YEAR(F355))</f>
        <v>0</v>
      </c>
      <c r="S355" s="1" t="str">
        <f aca="false">IF(AND(C355&lt;&gt;"",H355&lt;&gt;"",OR(G355=St_Applied,G355=St_Interviewing)),H355+ROW()/100000,"")</f>
        <v/>
      </c>
    </row>
    <row r="356" customFormat="false" ht="21.75" hidden="false" customHeight="true" outlineLevel="0" collapsed="false">
      <c r="B356" s="89" t="str">
        <f aca="false">IF(C356="","",ROW()-7)</f>
        <v/>
      </c>
      <c r="C356" s="90"/>
      <c r="D356" s="91"/>
      <c r="E356" s="92"/>
      <c r="F356" s="93"/>
      <c r="G356" s="92"/>
      <c r="H356" s="93"/>
      <c r="I356" s="94" t="str">
        <f aca="true">IF(C356="","",IF(OR(H356="",NOT(OR(G356=St_Applied,G356=St_Interviewing))),"—",IF(H356&lt;TODAY(),"Overdue · "&amp;TEXT(H356,"dd mmm"),IF(H356=TODAY(),"Due today",IF(H356=TODAY()+1,"Tomorrow","In "&amp;(H356-TODAY())&amp;" days")))))</f>
        <v/>
      </c>
      <c r="J356" s="95" t="str">
        <f aca="true">IF(C356="","",IF(AND(F356&lt;&gt;"",OR(G356=St_Applied,G356=St_Interviewing)),TODAY()-F356,"—"))</f>
        <v/>
      </c>
      <c r="K356" s="91"/>
      <c r="L356" s="92"/>
      <c r="M356" s="91"/>
      <c r="N356" s="91"/>
      <c r="O356" s="91"/>
      <c r="P356" s="96"/>
      <c r="Q356" s="1" t="n">
        <f aca="false">IF(F356="",0,MONTH(F356))</f>
        <v>0</v>
      </c>
      <c r="R356" s="1" t="n">
        <f aca="false">IF(F356="",0,YEAR(F356))</f>
        <v>0</v>
      </c>
      <c r="S356" s="1" t="str">
        <f aca="false">IF(AND(C356&lt;&gt;"",H356&lt;&gt;"",OR(G356=St_Applied,G356=St_Interviewing)),H356+ROW()/100000,"")</f>
        <v/>
      </c>
    </row>
    <row r="357" customFormat="false" ht="21.75" hidden="false" customHeight="true" outlineLevel="0" collapsed="false">
      <c r="B357" s="89" t="str">
        <f aca="false">IF(C357="","",ROW()-7)</f>
        <v/>
      </c>
      <c r="C357" s="90"/>
      <c r="D357" s="91"/>
      <c r="E357" s="92"/>
      <c r="F357" s="93"/>
      <c r="G357" s="92"/>
      <c r="H357" s="93"/>
      <c r="I357" s="94" t="str">
        <f aca="true">IF(C357="","",IF(OR(H357="",NOT(OR(G357=St_Applied,G357=St_Interviewing))),"—",IF(H357&lt;TODAY(),"Overdue · "&amp;TEXT(H357,"dd mmm"),IF(H357=TODAY(),"Due today",IF(H357=TODAY()+1,"Tomorrow","In "&amp;(H357-TODAY())&amp;" days")))))</f>
        <v/>
      </c>
      <c r="J357" s="95" t="str">
        <f aca="true">IF(C357="","",IF(AND(F357&lt;&gt;"",OR(G357=St_Applied,G357=St_Interviewing)),TODAY()-F357,"—"))</f>
        <v/>
      </c>
      <c r="K357" s="91"/>
      <c r="L357" s="92"/>
      <c r="M357" s="91"/>
      <c r="N357" s="91"/>
      <c r="O357" s="91"/>
      <c r="P357" s="96"/>
      <c r="Q357" s="1" t="n">
        <f aca="false">IF(F357="",0,MONTH(F357))</f>
        <v>0</v>
      </c>
      <c r="R357" s="1" t="n">
        <f aca="false">IF(F357="",0,YEAR(F357))</f>
        <v>0</v>
      </c>
      <c r="S357" s="1" t="str">
        <f aca="false">IF(AND(C357&lt;&gt;"",H357&lt;&gt;"",OR(G357=St_Applied,G357=St_Interviewing)),H357+ROW()/100000,"")</f>
        <v/>
      </c>
    </row>
    <row r="358" customFormat="false" ht="21.75" hidden="false" customHeight="true" outlineLevel="0" collapsed="false">
      <c r="B358" s="89" t="str">
        <f aca="false">IF(C358="","",ROW()-7)</f>
        <v/>
      </c>
      <c r="C358" s="90"/>
      <c r="D358" s="91"/>
      <c r="E358" s="92"/>
      <c r="F358" s="93"/>
      <c r="G358" s="92"/>
      <c r="H358" s="93"/>
      <c r="I358" s="94" t="str">
        <f aca="true">IF(C358="","",IF(OR(H358="",NOT(OR(G358=St_Applied,G358=St_Interviewing))),"—",IF(H358&lt;TODAY(),"Overdue · "&amp;TEXT(H358,"dd mmm"),IF(H358=TODAY(),"Due today",IF(H358=TODAY()+1,"Tomorrow","In "&amp;(H358-TODAY())&amp;" days")))))</f>
        <v/>
      </c>
      <c r="J358" s="95" t="str">
        <f aca="true">IF(C358="","",IF(AND(F358&lt;&gt;"",OR(G358=St_Applied,G358=St_Interviewing)),TODAY()-F358,"—"))</f>
        <v/>
      </c>
      <c r="K358" s="91"/>
      <c r="L358" s="92"/>
      <c r="M358" s="91"/>
      <c r="N358" s="91"/>
      <c r="O358" s="91"/>
      <c r="P358" s="96"/>
      <c r="Q358" s="1" t="n">
        <f aca="false">IF(F358="",0,MONTH(F358))</f>
        <v>0</v>
      </c>
      <c r="R358" s="1" t="n">
        <f aca="false">IF(F358="",0,YEAR(F358))</f>
        <v>0</v>
      </c>
      <c r="S358" s="1" t="str">
        <f aca="false">IF(AND(C358&lt;&gt;"",H358&lt;&gt;"",OR(G358=St_Applied,G358=St_Interviewing)),H358+ROW()/100000,"")</f>
        <v/>
      </c>
    </row>
    <row r="359" customFormat="false" ht="21.75" hidden="false" customHeight="true" outlineLevel="0" collapsed="false">
      <c r="B359" s="89" t="str">
        <f aca="false">IF(C359="","",ROW()-7)</f>
        <v/>
      </c>
      <c r="C359" s="90"/>
      <c r="D359" s="91"/>
      <c r="E359" s="92"/>
      <c r="F359" s="93"/>
      <c r="G359" s="92"/>
      <c r="H359" s="93"/>
      <c r="I359" s="94" t="str">
        <f aca="true">IF(C359="","",IF(OR(H359="",NOT(OR(G359=St_Applied,G359=St_Interviewing))),"—",IF(H359&lt;TODAY(),"Overdue · "&amp;TEXT(H359,"dd mmm"),IF(H359=TODAY(),"Due today",IF(H359=TODAY()+1,"Tomorrow","In "&amp;(H359-TODAY())&amp;" days")))))</f>
        <v/>
      </c>
      <c r="J359" s="95" t="str">
        <f aca="true">IF(C359="","",IF(AND(F359&lt;&gt;"",OR(G359=St_Applied,G359=St_Interviewing)),TODAY()-F359,"—"))</f>
        <v/>
      </c>
      <c r="K359" s="91"/>
      <c r="L359" s="92"/>
      <c r="M359" s="91"/>
      <c r="N359" s="91"/>
      <c r="O359" s="91"/>
      <c r="P359" s="96"/>
      <c r="Q359" s="1" t="n">
        <f aca="false">IF(F359="",0,MONTH(F359))</f>
        <v>0</v>
      </c>
      <c r="R359" s="1" t="n">
        <f aca="false">IF(F359="",0,YEAR(F359))</f>
        <v>0</v>
      </c>
      <c r="S359" s="1" t="str">
        <f aca="false">IF(AND(C359&lt;&gt;"",H359&lt;&gt;"",OR(G359=St_Applied,G359=St_Interviewing)),H359+ROW()/100000,"")</f>
        <v/>
      </c>
    </row>
    <row r="360" customFormat="false" ht="21.75" hidden="false" customHeight="true" outlineLevel="0" collapsed="false">
      <c r="B360" s="89" t="str">
        <f aca="false">IF(C360="","",ROW()-7)</f>
        <v/>
      </c>
      <c r="C360" s="90"/>
      <c r="D360" s="91"/>
      <c r="E360" s="92"/>
      <c r="F360" s="93"/>
      <c r="G360" s="92"/>
      <c r="H360" s="93"/>
      <c r="I360" s="94" t="str">
        <f aca="true">IF(C360="","",IF(OR(H360="",NOT(OR(G360=St_Applied,G360=St_Interviewing))),"—",IF(H360&lt;TODAY(),"Overdue · "&amp;TEXT(H360,"dd mmm"),IF(H360=TODAY(),"Due today",IF(H360=TODAY()+1,"Tomorrow","In "&amp;(H360-TODAY())&amp;" days")))))</f>
        <v/>
      </c>
      <c r="J360" s="95" t="str">
        <f aca="true">IF(C360="","",IF(AND(F360&lt;&gt;"",OR(G360=St_Applied,G360=St_Interviewing)),TODAY()-F360,"—"))</f>
        <v/>
      </c>
      <c r="K360" s="91"/>
      <c r="L360" s="92"/>
      <c r="M360" s="91"/>
      <c r="N360" s="91"/>
      <c r="O360" s="91"/>
      <c r="P360" s="96"/>
      <c r="Q360" s="1" t="n">
        <f aca="false">IF(F360="",0,MONTH(F360))</f>
        <v>0</v>
      </c>
      <c r="R360" s="1" t="n">
        <f aca="false">IF(F360="",0,YEAR(F360))</f>
        <v>0</v>
      </c>
      <c r="S360" s="1" t="str">
        <f aca="false">IF(AND(C360&lt;&gt;"",H360&lt;&gt;"",OR(G360=St_Applied,G360=St_Interviewing)),H360+ROW()/100000,"")</f>
        <v/>
      </c>
    </row>
    <row r="361" customFormat="false" ht="21.75" hidden="false" customHeight="true" outlineLevel="0" collapsed="false">
      <c r="B361" s="89" t="str">
        <f aca="false">IF(C361="","",ROW()-7)</f>
        <v/>
      </c>
      <c r="C361" s="90"/>
      <c r="D361" s="91"/>
      <c r="E361" s="92"/>
      <c r="F361" s="93"/>
      <c r="G361" s="92"/>
      <c r="H361" s="93"/>
      <c r="I361" s="94" t="str">
        <f aca="true">IF(C361="","",IF(OR(H361="",NOT(OR(G361=St_Applied,G361=St_Interviewing))),"—",IF(H361&lt;TODAY(),"Overdue · "&amp;TEXT(H361,"dd mmm"),IF(H361=TODAY(),"Due today",IF(H361=TODAY()+1,"Tomorrow","In "&amp;(H361-TODAY())&amp;" days")))))</f>
        <v/>
      </c>
      <c r="J361" s="95" t="str">
        <f aca="true">IF(C361="","",IF(AND(F361&lt;&gt;"",OR(G361=St_Applied,G361=St_Interviewing)),TODAY()-F361,"—"))</f>
        <v/>
      </c>
      <c r="K361" s="91"/>
      <c r="L361" s="92"/>
      <c r="M361" s="91"/>
      <c r="N361" s="91"/>
      <c r="O361" s="91"/>
      <c r="P361" s="96"/>
      <c r="Q361" s="1" t="n">
        <f aca="false">IF(F361="",0,MONTH(F361))</f>
        <v>0</v>
      </c>
      <c r="R361" s="1" t="n">
        <f aca="false">IF(F361="",0,YEAR(F361))</f>
        <v>0</v>
      </c>
      <c r="S361" s="1" t="str">
        <f aca="false">IF(AND(C361&lt;&gt;"",H361&lt;&gt;"",OR(G361=St_Applied,G361=St_Interviewing)),H361+ROW()/100000,"")</f>
        <v/>
      </c>
    </row>
    <row r="362" customFormat="false" ht="21.75" hidden="false" customHeight="true" outlineLevel="0" collapsed="false">
      <c r="B362" s="89" t="str">
        <f aca="false">IF(C362="","",ROW()-7)</f>
        <v/>
      </c>
      <c r="C362" s="90"/>
      <c r="D362" s="91"/>
      <c r="E362" s="92"/>
      <c r="F362" s="93"/>
      <c r="G362" s="92"/>
      <c r="H362" s="93"/>
      <c r="I362" s="94" t="str">
        <f aca="true">IF(C362="","",IF(OR(H362="",NOT(OR(G362=St_Applied,G362=St_Interviewing))),"—",IF(H362&lt;TODAY(),"Overdue · "&amp;TEXT(H362,"dd mmm"),IF(H362=TODAY(),"Due today",IF(H362=TODAY()+1,"Tomorrow","In "&amp;(H362-TODAY())&amp;" days")))))</f>
        <v/>
      </c>
      <c r="J362" s="95" t="str">
        <f aca="true">IF(C362="","",IF(AND(F362&lt;&gt;"",OR(G362=St_Applied,G362=St_Interviewing)),TODAY()-F362,"—"))</f>
        <v/>
      </c>
      <c r="K362" s="91"/>
      <c r="L362" s="92"/>
      <c r="M362" s="91"/>
      <c r="N362" s="91"/>
      <c r="O362" s="91"/>
      <c r="P362" s="96"/>
      <c r="Q362" s="1" t="n">
        <f aca="false">IF(F362="",0,MONTH(F362))</f>
        <v>0</v>
      </c>
      <c r="R362" s="1" t="n">
        <f aca="false">IF(F362="",0,YEAR(F362))</f>
        <v>0</v>
      </c>
      <c r="S362" s="1" t="str">
        <f aca="false">IF(AND(C362&lt;&gt;"",H362&lt;&gt;"",OR(G362=St_Applied,G362=St_Interviewing)),H362+ROW()/100000,"")</f>
        <v/>
      </c>
    </row>
    <row r="363" customFormat="false" ht="21.75" hidden="false" customHeight="true" outlineLevel="0" collapsed="false">
      <c r="B363" s="89" t="str">
        <f aca="false">IF(C363="","",ROW()-7)</f>
        <v/>
      </c>
      <c r="C363" s="90"/>
      <c r="D363" s="91"/>
      <c r="E363" s="92"/>
      <c r="F363" s="93"/>
      <c r="G363" s="92"/>
      <c r="H363" s="93"/>
      <c r="I363" s="94" t="str">
        <f aca="true">IF(C363="","",IF(OR(H363="",NOT(OR(G363=St_Applied,G363=St_Interviewing))),"—",IF(H363&lt;TODAY(),"Overdue · "&amp;TEXT(H363,"dd mmm"),IF(H363=TODAY(),"Due today",IF(H363=TODAY()+1,"Tomorrow","In "&amp;(H363-TODAY())&amp;" days")))))</f>
        <v/>
      </c>
      <c r="J363" s="95" t="str">
        <f aca="true">IF(C363="","",IF(AND(F363&lt;&gt;"",OR(G363=St_Applied,G363=St_Interviewing)),TODAY()-F363,"—"))</f>
        <v/>
      </c>
      <c r="K363" s="91"/>
      <c r="L363" s="92"/>
      <c r="M363" s="91"/>
      <c r="N363" s="91"/>
      <c r="O363" s="91"/>
      <c r="P363" s="96"/>
      <c r="Q363" s="1" t="n">
        <f aca="false">IF(F363="",0,MONTH(F363))</f>
        <v>0</v>
      </c>
      <c r="R363" s="1" t="n">
        <f aca="false">IF(F363="",0,YEAR(F363))</f>
        <v>0</v>
      </c>
      <c r="S363" s="1" t="str">
        <f aca="false">IF(AND(C363&lt;&gt;"",H363&lt;&gt;"",OR(G363=St_Applied,G363=St_Interviewing)),H363+ROW()/100000,"")</f>
        <v/>
      </c>
    </row>
    <row r="364" customFormat="false" ht="21.75" hidden="false" customHeight="true" outlineLevel="0" collapsed="false">
      <c r="B364" s="89" t="str">
        <f aca="false">IF(C364="","",ROW()-7)</f>
        <v/>
      </c>
      <c r="C364" s="90"/>
      <c r="D364" s="91"/>
      <c r="E364" s="92"/>
      <c r="F364" s="93"/>
      <c r="G364" s="92"/>
      <c r="H364" s="93"/>
      <c r="I364" s="94" t="str">
        <f aca="true">IF(C364="","",IF(OR(H364="",NOT(OR(G364=St_Applied,G364=St_Interviewing))),"—",IF(H364&lt;TODAY(),"Overdue · "&amp;TEXT(H364,"dd mmm"),IF(H364=TODAY(),"Due today",IF(H364=TODAY()+1,"Tomorrow","In "&amp;(H364-TODAY())&amp;" days")))))</f>
        <v/>
      </c>
      <c r="J364" s="95" t="str">
        <f aca="true">IF(C364="","",IF(AND(F364&lt;&gt;"",OR(G364=St_Applied,G364=St_Interviewing)),TODAY()-F364,"—"))</f>
        <v/>
      </c>
      <c r="K364" s="91"/>
      <c r="L364" s="92"/>
      <c r="M364" s="91"/>
      <c r="N364" s="91"/>
      <c r="O364" s="91"/>
      <c r="P364" s="96"/>
      <c r="Q364" s="1" t="n">
        <f aca="false">IF(F364="",0,MONTH(F364))</f>
        <v>0</v>
      </c>
      <c r="R364" s="1" t="n">
        <f aca="false">IF(F364="",0,YEAR(F364))</f>
        <v>0</v>
      </c>
      <c r="S364" s="1" t="str">
        <f aca="false">IF(AND(C364&lt;&gt;"",H364&lt;&gt;"",OR(G364=St_Applied,G364=St_Interviewing)),H364+ROW()/100000,"")</f>
        <v/>
      </c>
    </row>
    <row r="365" customFormat="false" ht="21.75" hidden="false" customHeight="true" outlineLevel="0" collapsed="false">
      <c r="B365" s="89" t="str">
        <f aca="false">IF(C365="","",ROW()-7)</f>
        <v/>
      </c>
      <c r="C365" s="90"/>
      <c r="D365" s="91"/>
      <c r="E365" s="92"/>
      <c r="F365" s="93"/>
      <c r="G365" s="92"/>
      <c r="H365" s="93"/>
      <c r="I365" s="94" t="str">
        <f aca="true">IF(C365="","",IF(OR(H365="",NOT(OR(G365=St_Applied,G365=St_Interviewing))),"—",IF(H365&lt;TODAY(),"Overdue · "&amp;TEXT(H365,"dd mmm"),IF(H365=TODAY(),"Due today",IF(H365=TODAY()+1,"Tomorrow","In "&amp;(H365-TODAY())&amp;" days")))))</f>
        <v/>
      </c>
      <c r="J365" s="95" t="str">
        <f aca="true">IF(C365="","",IF(AND(F365&lt;&gt;"",OR(G365=St_Applied,G365=St_Interviewing)),TODAY()-F365,"—"))</f>
        <v/>
      </c>
      <c r="K365" s="91"/>
      <c r="L365" s="92"/>
      <c r="M365" s="91"/>
      <c r="N365" s="91"/>
      <c r="O365" s="91"/>
      <c r="P365" s="96"/>
      <c r="Q365" s="1" t="n">
        <f aca="false">IF(F365="",0,MONTH(F365))</f>
        <v>0</v>
      </c>
      <c r="R365" s="1" t="n">
        <f aca="false">IF(F365="",0,YEAR(F365))</f>
        <v>0</v>
      </c>
      <c r="S365" s="1" t="str">
        <f aca="false">IF(AND(C365&lt;&gt;"",H365&lt;&gt;"",OR(G365=St_Applied,G365=St_Interviewing)),H365+ROW()/100000,"")</f>
        <v/>
      </c>
    </row>
    <row r="366" customFormat="false" ht="21.75" hidden="false" customHeight="true" outlineLevel="0" collapsed="false">
      <c r="B366" s="89" t="str">
        <f aca="false">IF(C366="","",ROW()-7)</f>
        <v/>
      </c>
      <c r="C366" s="90"/>
      <c r="D366" s="91"/>
      <c r="E366" s="92"/>
      <c r="F366" s="93"/>
      <c r="G366" s="92"/>
      <c r="H366" s="93"/>
      <c r="I366" s="94" t="str">
        <f aca="true">IF(C366="","",IF(OR(H366="",NOT(OR(G366=St_Applied,G366=St_Interviewing))),"—",IF(H366&lt;TODAY(),"Overdue · "&amp;TEXT(H366,"dd mmm"),IF(H366=TODAY(),"Due today",IF(H366=TODAY()+1,"Tomorrow","In "&amp;(H366-TODAY())&amp;" days")))))</f>
        <v/>
      </c>
      <c r="J366" s="95" t="str">
        <f aca="true">IF(C366="","",IF(AND(F366&lt;&gt;"",OR(G366=St_Applied,G366=St_Interviewing)),TODAY()-F366,"—"))</f>
        <v/>
      </c>
      <c r="K366" s="91"/>
      <c r="L366" s="92"/>
      <c r="M366" s="91"/>
      <c r="N366" s="91"/>
      <c r="O366" s="91"/>
      <c r="P366" s="96"/>
      <c r="Q366" s="1" t="n">
        <f aca="false">IF(F366="",0,MONTH(F366))</f>
        <v>0</v>
      </c>
      <c r="R366" s="1" t="n">
        <f aca="false">IF(F366="",0,YEAR(F366))</f>
        <v>0</v>
      </c>
      <c r="S366" s="1" t="str">
        <f aca="false">IF(AND(C366&lt;&gt;"",H366&lt;&gt;"",OR(G366=St_Applied,G366=St_Interviewing)),H366+ROW()/100000,"")</f>
        <v/>
      </c>
    </row>
    <row r="367" customFormat="false" ht="21.75" hidden="false" customHeight="true" outlineLevel="0" collapsed="false">
      <c r="B367" s="89" t="str">
        <f aca="false">IF(C367="","",ROW()-7)</f>
        <v/>
      </c>
      <c r="C367" s="90"/>
      <c r="D367" s="91"/>
      <c r="E367" s="92"/>
      <c r="F367" s="93"/>
      <c r="G367" s="92"/>
      <c r="H367" s="93"/>
      <c r="I367" s="94" t="str">
        <f aca="true">IF(C367="","",IF(OR(H367="",NOT(OR(G367=St_Applied,G367=St_Interviewing))),"—",IF(H367&lt;TODAY(),"Overdue · "&amp;TEXT(H367,"dd mmm"),IF(H367=TODAY(),"Due today",IF(H367=TODAY()+1,"Tomorrow","In "&amp;(H367-TODAY())&amp;" days")))))</f>
        <v/>
      </c>
      <c r="J367" s="95" t="str">
        <f aca="true">IF(C367="","",IF(AND(F367&lt;&gt;"",OR(G367=St_Applied,G367=St_Interviewing)),TODAY()-F367,"—"))</f>
        <v/>
      </c>
      <c r="K367" s="91"/>
      <c r="L367" s="92"/>
      <c r="M367" s="91"/>
      <c r="N367" s="91"/>
      <c r="O367" s="91"/>
      <c r="P367" s="96"/>
      <c r="Q367" s="1" t="n">
        <f aca="false">IF(F367="",0,MONTH(F367))</f>
        <v>0</v>
      </c>
      <c r="R367" s="1" t="n">
        <f aca="false">IF(F367="",0,YEAR(F367))</f>
        <v>0</v>
      </c>
      <c r="S367" s="1" t="str">
        <f aca="false">IF(AND(C367&lt;&gt;"",H367&lt;&gt;"",OR(G367=St_Applied,G367=St_Interviewing)),H367+ROW()/100000,"")</f>
        <v/>
      </c>
    </row>
    <row r="368" customFormat="false" ht="21.75" hidden="false" customHeight="true" outlineLevel="0" collapsed="false">
      <c r="B368" s="89" t="str">
        <f aca="false">IF(C368="","",ROW()-7)</f>
        <v/>
      </c>
      <c r="C368" s="90"/>
      <c r="D368" s="91"/>
      <c r="E368" s="92"/>
      <c r="F368" s="93"/>
      <c r="G368" s="92"/>
      <c r="H368" s="93"/>
      <c r="I368" s="94" t="str">
        <f aca="true">IF(C368="","",IF(OR(H368="",NOT(OR(G368=St_Applied,G368=St_Interviewing))),"—",IF(H368&lt;TODAY(),"Overdue · "&amp;TEXT(H368,"dd mmm"),IF(H368=TODAY(),"Due today",IF(H368=TODAY()+1,"Tomorrow","In "&amp;(H368-TODAY())&amp;" days")))))</f>
        <v/>
      </c>
      <c r="J368" s="95" t="str">
        <f aca="true">IF(C368="","",IF(AND(F368&lt;&gt;"",OR(G368=St_Applied,G368=St_Interviewing)),TODAY()-F368,"—"))</f>
        <v/>
      </c>
      <c r="K368" s="91"/>
      <c r="L368" s="92"/>
      <c r="M368" s="91"/>
      <c r="N368" s="91"/>
      <c r="O368" s="91"/>
      <c r="P368" s="96"/>
      <c r="Q368" s="1" t="n">
        <f aca="false">IF(F368="",0,MONTH(F368))</f>
        <v>0</v>
      </c>
      <c r="R368" s="1" t="n">
        <f aca="false">IF(F368="",0,YEAR(F368))</f>
        <v>0</v>
      </c>
      <c r="S368" s="1" t="str">
        <f aca="false">IF(AND(C368&lt;&gt;"",H368&lt;&gt;"",OR(G368=St_Applied,G368=St_Interviewing)),H368+ROW()/100000,"")</f>
        <v/>
      </c>
    </row>
    <row r="369" customFormat="false" ht="21.75" hidden="false" customHeight="true" outlineLevel="0" collapsed="false">
      <c r="B369" s="89" t="str">
        <f aca="false">IF(C369="","",ROW()-7)</f>
        <v/>
      </c>
      <c r="C369" s="90"/>
      <c r="D369" s="91"/>
      <c r="E369" s="92"/>
      <c r="F369" s="93"/>
      <c r="G369" s="92"/>
      <c r="H369" s="93"/>
      <c r="I369" s="94" t="str">
        <f aca="true">IF(C369="","",IF(OR(H369="",NOT(OR(G369=St_Applied,G369=St_Interviewing))),"—",IF(H369&lt;TODAY(),"Overdue · "&amp;TEXT(H369,"dd mmm"),IF(H369=TODAY(),"Due today",IF(H369=TODAY()+1,"Tomorrow","In "&amp;(H369-TODAY())&amp;" days")))))</f>
        <v/>
      </c>
      <c r="J369" s="95" t="str">
        <f aca="true">IF(C369="","",IF(AND(F369&lt;&gt;"",OR(G369=St_Applied,G369=St_Interviewing)),TODAY()-F369,"—"))</f>
        <v/>
      </c>
      <c r="K369" s="91"/>
      <c r="L369" s="92"/>
      <c r="M369" s="91"/>
      <c r="N369" s="91"/>
      <c r="O369" s="91"/>
      <c r="P369" s="96"/>
      <c r="Q369" s="1" t="n">
        <f aca="false">IF(F369="",0,MONTH(F369))</f>
        <v>0</v>
      </c>
      <c r="R369" s="1" t="n">
        <f aca="false">IF(F369="",0,YEAR(F369))</f>
        <v>0</v>
      </c>
      <c r="S369" s="1" t="str">
        <f aca="false">IF(AND(C369&lt;&gt;"",H369&lt;&gt;"",OR(G369=St_Applied,G369=St_Interviewing)),H369+ROW()/100000,"")</f>
        <v/>
      </c>
    </row>
    <row r="370" customFormat="false" ht="21.75" hidden="false" customHeight="true" outlineLevel="0" collapsed="false">
      <c r="B370" s="89" t="str">
        <f aca="false">IF(C370="","",ROW()-7)</f>
        <v/>
      </c>
      <c r="C370" s="90"/>
      <c r="D370" s="91"/>
      <c r="E370" s="92"/>
      <c r="F370" s="93"/>
      <c r="G370" s="92"/>
      <c r="H370" s="93"/>
      <c r="I370" s="94" t="str">
        <f aca="true">IF(C370="","",IF(OR(H370="",NOT(OR(G370=St_Applied,G370=St_Interviewing))),"—",IF(H370&lt;TODAY(),"Overdue · "&amp;TEXT(H370,"dd mmm"),IF(H370=TODAY(),"Due today",IF(H370=TODAY()+1,"Tomorrow","In "&amp;(H370-TODAY())&amp;" days")))))</f>
        <v/>
      </c>
      <c r="J370" s="95" t="str">
        <f aca="true">IF(C370="","",IF(AND(F370&lt;&gt;"",OR(G370=St_Applied,G370=St_Interviewing)),TODAY()-F370,"—"))</f>
        <v/>
      </c>
      <c r="K370" s="91"/>
      <c r="L370" s="92"/>
      <c r="M370" s="91"/>
      <c r="N370" s="91"/>
      <c r="O370" s="91"/>
      <c r="P370" s="96"/>
      <c r="Q370" s="1" t="n">
        <f aca="false">IF(F370="",0,MONTH(F370))</f>
        <v>0</v>
      </c>
      <c r="R370" s="1" t="n">
        <f aca="false">IF(F370="",0,YEAR(F370))</f>
        <v>0</v>
      </c>
      <c r="S370" s="1" t="str">
        <f aca="false">IF(AND(C370&lt;&gt;"",H370&lt;&gt;"",OR(G370=St_Applied,G370=St_Interviewing)),H370+ROW()/100000,"")</f>
        <v/>
      </c>
    </row>
    <row r="371" customFormat="false" ht="21.75" hidden="false" customHeight="true" outlineLevel="0" collapsed="false">
      <c r="B371" s="89" t="str">
        <f aca="false">IF(C371="","",ROW()-7)</f>
        <v/>
      </c>
      <c r="C371" s="90"/>
      <c r="D371" s="91"/>
      <c r="E371" s="92"/>
      <c r="F371" s="93"/>
      <c r="G371" s="92"/>
      <c r="H371" s="93"/>
      <c r="I371" s="94" t="str">
        <f aca="true">IF(C371="","",IF(OR(H371="",NOT(OR(G371=St_Applied,G371=St_Interviewing))),"—",IF(H371&lt;TODAY(),"Overdue · "&amp;TEXT(H371,"dd mmm"),IF(H371=TODAY(),"Due today",IF(H371=TODAY()+1,"Tomorrow","In "&amp;(H371-TODAY())&amp;" days")))))</f>
        <v/>
      </c>
      <c r="J371" s="95" t="str">
        <f aca="true">IF(C371="","",IF(AND(F371&lt;&gt;"",OR(G371=St_Applied,G371=St_Interviewing)),TODAY()-F371,"—"))</f>
        <v/>
      </c>
      <c r="K371" s="91"/>
      <c r="L371" s="92"/>
      <c r="M371" s="91"/>
      <c r="N371" s="91"/>
      <c r="O371" s="91"/>
      <c r="P371" s="96"/>
      <c r="Q371" s="1" t="n">
        <f aca="false">IF(F371="",0,MONTH(F371))</f>
        <v>0</v>
      </c>
      <c r="R371" s="1" t="n">
        <f aca="false">IF(F371="",0,YEAR(F371))</f>
        <v>0</v>
      </c>
      <c r="S371" s="1" t="str">
        <f aca="false">IF(AND(C371&lt;&gt;"",H371&lt;&gt;"",OR(G371=St_Applied,G371=St_Interviewing)),H371+ROW()/100000,"")</f>
        <v/>
      </c>
    </row>
    <row r="372" customFormat="false" ht="21.75" hidden="false" customHeight="true" outlineLevel="0" collapsed="false">
      <c r="B372" s="89" t="str">
        <f aca="false">IF(C372="","",ROW()-7)</f>
        <v/>
      </c>
      <c r="C372" s="90"/>
      <c r="D372" s="91"/>
      <c r="E372" s="92"/>
      <c r="F372" s="93"/>
      <c r="G372" s="92"/>
      <c r="H372" s="93"/>
      <c r="I372" s="94" t="str">
        <f aca="true">IF(C372="","",IF(OR(H372="",NOT(OR(G372=St_Applied,G372=St_Interviewing))),"—",IF(H372&lt;TODAY(),"Overdue · "&amp;TEXT(H372,"dd mmm"),IF(H372=TODAY(),"Due today",IF(H372=TODAY()+1,"Tomorrow","In "&amp;(H372-TODAY())&amp;" days")))))</f>
        <v/>
      </c>
      <c r="J372" s="95" t="str">
        <f aca="true">IF(C372="","",IF(AND(F372&lt;&gt;"",OR(G372=St_Applied,G372=St_Interviewing)),TODAY()-F372,"—"))</f>
        <v/>
      </c>
      <c r="K372" s="91"/>
      <c r="L372" s="92"/>
      <c r="M372" s="91"/>
      <c r="N372" s="91"/>
      <c r="O372" s="91"/>
      <c r="P372" s="96"/>
      <c r="Q372" s="1" t="n">
        <f aca="false">IF(F372="",0,MONTH(F372))</f>
        <v>0</v>
      </c>
      <c r="R372" s="1" t="n">
        <f aca="false">IF(F372="",0,YEAR(F372))</f>
        <v>0</v>
      </c>
      <c r="S372" s="1" t="str">
        <f aca="false">IF(AND(C372&lt;&gt;"",H372&lt;&gt;"",OR(G372=St_Applied,G372=St_Interviewing)),H372+ROW()/100000,"")</f>
        <v/>
      </c>
    </row>
    <row r="373" customFormat="false" ht="21.75" hidden="false" customHeight="true" outlineLevel="0" collapsed="false">
      <c r="B373" s="89" t="str">
        <f aca="false">IF(C373="","",ROW()-7)</f>
        <v/>
      </c>
      <c r="C373" s="90"/>
      <c r="D373" s="91"/>
      <c r="E373" s="92"/>
      <c r="F373" s="93"/>
      <c r="G373" s="92"/>
      <c r="H373" s="93"/>
      <c r="I373" s="94" t="str">
        <f aca="true">IF(C373="","",IF(OR(H373="",NOT(OR(G373=St_Applied,G373=St_Interviewing))),"—",IF(H373&lt;TODAY(),"Overdue · "&amp;TEXT(H373,"dd mmm"),IF(H373=TODAY(),"Due today",IF(H373=TODAY()+1,"Tomorrow","In "&amp;(H373-TODAY())&amp;" days")))))</f>
        <v/>
      </c>
      <c r="J373" s="95" t="str">
        <f aca="true">IF(C373="","",IF(AND(F373&lt;&gt;"",OR(G373=St_Applied,G373=St_Interviewing)),TODAY()-F373,"—"))</f>
        <v/>
      </c>
      <c r="K373" s="91"/>
      <c r="L373" s="92"/>
      <c r="M373" s="91"/>
      <c r="N373" s="91"/>
      <c r="O373" s="91"/>
      <c r="P373" s="96"/>
      <c r="Q373" s="1" t="n">
        <f aca="false">IF(F373="",0,MONTH(F373))</f>
        <v>0</v>
      </c>
      <c r="R373" s="1" t="n">
        <f aca="false">IF(F373="",0,YEAR(F373))</f>
        <v>0</v>
      </c>
      <c r="S373" s="1" t="str">
        <f aca="false">IF(AND(C373&lt;&gt;"",H373&lt;&gt;"",OR(G373=St_Applied,G373=St_Interviewing)),H373+ROW()/100000,"")</f>
        <v/>
      </c>
    </row>
    <row r="374" customFormat="false" ht="21.75" hidden="false" customHeight="true" outlineLevel="0" collapsed="false">
      <c r="B374" s="89" t="str">
        <f aca="false">IF(C374="","",ROW()-7)</f>
        <v/>
      </c>
      <c r="C374" s="90"/>
      <c r="D374" s="91"/>
      <c r="E374" s="92"/>
      <c r="F374" s="93"/>
      <c r="G374" s="92"/>
      <c r="H374" s="93"/>
      <c r="I374" s="94" t="str">
        <f aca="true">IF(C374="","",IF(OR(H374="",NOT(OR(G374=St_Applied,G374=St_Interviewing))),"—",IF(H374&lt;TODAY(),"Overdue · "&amp;TEXT(H374,"dd mmm"),IF(H374=TODAY(),"Due today",IF(H374=TODAY()+1,"Tomorrow","In "&amp;(H374-TODAY())&amp;" days")))))</f>
        <v/>
      </c>
      <c r="J374" s="95" t="str">
        <f aca="true">IF(C374="","",IF(AND(F374&lt;&gt;"",OR(G374=St_Applied,G374=St_Interviewing)),TODAY()-F374,"—"))</f>
        <v/>
      </c>
      <c r="K374" s="91"/>
      <c r="L374" s="92"/>
      <c r="M374" s="91"/>
      <c r="N374" s="91"/>
      <c r="O374" s="91"/>
      <c r="P374" s="96"/>
      <c r="Q374" s="1" t="n">
        <f aca="false">IF(F374="",0,MONTH(F374))</f>
        <v>0</v>
      </c>
      <c r="R374" s="1" t="n">
        <f aca="false">IF(F374="",0,YEAR(F374))</f>
        <v>0</v>
      </c>
      <c r="S374" s="1" t="str">
        <f aca="false">IF(AND(C374&lt;&gt;"",H374&lt;&gt;"",OR(G374=St_Applied,G374=St_Interviewing)),H374+ROW()/100000,"")</f>
        <v/>
      </c>
    </row>
    <row r="375" customFormat="false" ht="21.75" hidden="false" customHeight="true" outlineLevel="0" collapsed="false">
      <c r="B375" s="89" t="str">
        <f aca="false">IF(C375="","",ROW()-7)</f>
        <v/>
      </c>
      <c r="C375" s="90"/>
      <c r="D375" s="91"/>
      <c r="E375" s="92"/>
      <c r="F375" s="93"/>
      <c r="G375" s="92"/>
      <c r="H375" s="93"/>
      <c r="I375" s="94" t="str">
        <f aca="true">IF(C375="","",IF(OR(H375="",NOT(OR(G375=St_Applied,G375=St_Interviewing))),"—",IF(H375&lt;TODAY(),"Overdue · "&amp;TEXT(H375,"dd mmm"),IF(H375=TODAY(),"Due today",IF(H375=TODAY()+1,"Tomorrow","In "&amp;(H375-TODAY())&amp;" days")))))</f>
        <v/>
      </c>
      <c r="J375" s="95" t="str">
        <f aca="true">IF(C375="","",IF(AND(F375&lt;&gt;"",OR(G375=St_Applied,G375=St_Interviewing)),TODAY()-F375,"—"))</f>
        <v/>
      </c>
      <c r="K375" s="91"/>
      <c r="L375" s="92"/>
      <c r="M375" s="91"/>
      <c r="N375" s="91"/>
      <c r="O375" s="91"/>
      <c r="P375" s="96"/>
      <c r="Q375" s="1" t="n">
        <f aca="false">IF(F375="",0,MONTH(F375))</f>
        <v>0</v>
      </c>
      <c r="R375" s="1" t="n">
        <f aca="false">IF(F375="",0,YEAR(F375))</f>
        <v>0</v>
      </c>
      <c r="S375" s="1" t="str">
        <f aca="false">IF(AND(C375&lt;&gt;"",H375&lt;&gt;"",OR(G375=St_Applied,G375=St_Interviewing)),H375+ROW()/100000,"")</f>
        <v/>
      </c>
    </row>
    <row r="376" customFormat="false" ht="21.75" hidden="false" customHeight="true" outlineLevel="0" collapsed="false">
      <c r="B376" s="89" t="str">
        <f aca="false">IF(C376="","",ROW()-7)</f>
        <v/>
      </c>
      <c r="C376" s="90"/>
      <c r="D376" s="91"/>
      <c r="E376" s="92"/>
      <c r="F376" s="93"/>
      <c r="G376" s="92"/>
      <c r="H376" s="93"/>
      <c r="I376" s="94" t="str">
        <f aca="true">IF(C376="","",IF(OR(H376="",NOT(OR(G376=St_Applied,G376=St_Interviewing))),"—",IF(H376&lt;TODAY(),"Overdue · "&amp;TEXT(H376,"dd mmm"),IF(H376=TODAY(),"Due today",IF(H376=TODAY()+1,"Tomorrow","In "&amp;(H376-TODAY())&amp;" days")))))</f>
        <v/>
      </c>
      <c r="J376" s="95" t="str">
        <f aca="true">IF(C376="","",IF(AND(F376&lt;&gt;"",OR(G376=St_Applied,G376=St_Interviewing)),TODAY()-F376,"—"))</f>
        <v/>
      </c>
      <c r="K376" s="91"/>
      <c r="L376" s="92"/>
      <c r="M376" s="91"/>
      <c r="N376" s="91"/>
      <c r="O376" s="91"/>
      <c r="P376" s="96"/>
      <c r="Q376" s="1" t="n">
        <f aca="false">IF(F376="",0,MONTH(F376))</f>
        <v>0</v>
      </c>
      <c r="R376" s="1" t="n">
        <f aca="false">IF(F376="",0,YEAR(F376))</f>
        <v>0</v>
      </c>
      <c r="S376" s="1" t="str">
        <f aca="false">IF(AND(C376&lt;&gt;"",H376&lt;&gt;"",OR(G376=St_Applied,G376=St_Interviewing)),H376+ROW()/100000,"")</f>
        <v/>
      </c>
    </row>
    <row r="377" customFormat="false" ht="21.75" hidden="false" customHeight="true" outlineLevel="0" collapsed="false">
      <c r="B377" s="89" t="str">
        <f aca="false">IF(C377="","",ROW()-7)</f>
        <v/>
      </c>
      <c r="C377" s="90"/>
      <c r="D377" s="91"/>
      <c r="E377" s="92"/>
      <c r="F377" s="93"/>
      <c r="G377" s="92"/>
      <c r="H377" s="93"/>
      <c r="I377" s="94" t="str">
        <f aca="true">IF(C377="","",IF(OR(H377="",NOT(OR(G377=St_Applied,G377=St_Interviewing))),"—",IF(H377&lt;TODAY(),"Overdue · "&amp;TEXT(H377,"dd mmm"),IF(H377=TODAY(),"Due today",IF(H377=TODAY()+1,"Tomorrow","In "&amp;(H377-TODAY())&amp;" days")))))</f>
        <v/>
      </c>
      <c r="J377" s="95" t="str">
        <f aca="true">IF(C377="","",IF(AND(F377&lt;&gt;"",OR(G377=St_Applied,G377=St_Interviewing)),TODAY()-F377,"—"))</f>
        <v/>
      </c>
      <c r="K377" s="91"/>
      <c r="L377" s="92"/>
      <c r="M377" s="91"/>
      <c r="N377" s="91"/>
      <c r="O377" s="91"/>
      <c r="P377" s="96"/>
      <c r="Q377" s="1" t="n">
        <f aca="false">IF(F377="",0,MONTH(F377))</f>
        <v>0</v>
      </c>
      <c r="R377" s="1" t="n">
        <f aca="false">IF(F377="",0,YEAR(F377))</f>
        <v>0</v>
      </c>
      <c r="S377" s="1" t="str">
        <f aca="false">IF(AND(C377&lt;&gt;"",H377&lt;&gt;"",OR(G377=St_Applied,G377=St_Interviewing)),H377+ROW()/100000,"")</f>
        <v/>
      </c>
    </row>
    <row r="378" customFormat="false" ht="21.75" hidden="false" customHeight="true" outlineLevel="0" collapsed="false">
      <c r="B378" s="89" t="str">
        <f aca="false">IF(C378="","",ROW()-7)</f>
        <v/>
      </c>
      <c r="C378" s="90"/>
      <c r="D378" s="91"/>
      <c r="E378" s="92"/>
      <c r="F378" s="93"/>
      <c r="G378" s="92"/>
      <c r="H378" s="93"/>
      <c r="I378" s="94" t="str">
        <f aca="true">IF(C378="","",IF(OR(H378="",NOT(OR(G378=St_Applied,G378=St_Interviewing))),"—",IF(H378&lt;TODAY(),"Overdue · "&amp;TEXT(H378,"dd mmm"),IF(H378=TODAY(),"Due today",IF(H378=TODAY()+1,"Tomorrow","In "&amp;(H378-TODAY())&amp;" days")))))</f>
        <v/>
      </c>
      <c r="J378" s="95" t="str">
        <f aca="true">IF(C378="","",IF(AND(F378&lt;&gt;"",OR(G378=St_Applied,G378=St_Interviewing)),TODAY()-F378,"—"))</f>
        <v/>
      </c>
      <c r="K378" s="91"/>
      <c r="L378" s="92"/>
      <c r="M378" s="91"/>
      <c r="N378" s="91"/>
      <c r="O378" s="91"/>
      <c r="P378" s="96"/>
      <c r="Q378" s="1" t="n">
        <f aca="false">IF(F378="",0,MONTH(F378))</f>
        <v>0</v>
      </c>
      <c r="R378" s="1" t="n">
        <f aca="false">IF(F378="",0,YEAR(F378))</f>
        <v>0</v>
      </c>
      <c r="S378" s="1" t="str">
        <f aca="false">IF(AND(C378&lt;&gt;"",H378&lt;&gt;"",OR(G378=St_Applied,G378=St_Interviewing)),H378+ROW()/100000,"")</f>
        <v/>
      </c>
    </row>
    <row r="379" customFormat="false" ht="21.75" hidden="false" customHeight="true" outlineLevel="0" collapsed="false">
      <c r="B379" s="89" t="str">
        <f aca="false">IF(C379="","",ROW()-7)</f>
        <v/>
      </c>
      <c r="C379" s="90"/>
      <c r="D379" s="91"/>
      <c r="E379" s="92"/>
      <c r="F379" s="93"/>
      <c r="G379" s="92"/>
      <c r="H379" s="93"/>
      <c r="I379" s="94" t="str">
        <f aca="true">IF(C379="","",IF(OR(H379="",NOT(OR(G379=St_Applied,G379=St_Interviewing))),"—",IF(H379&lt;TODAY(),"Overdue · "&amp;TEXT(H379,"dd mmm"),IF(H379=TODAY(),"Due today",IF(H379=TODAY()+1,"Tomorrow","In "&amp;(H379-TODAY())&amp;" days")))))</f>
        <v/>
      </c>
      <c r="J379" s="95" t="str">
        <f aca="true">IF(C379="","",IF(AND(F379&lt;&gt;"",OR(G379=St_Applied,G379=St_Interviewing)),TODAY()-F379,"—"))</f>
        <v/>
      </c>
      <c r="K379" s="91"/>
      <c r="L379" s="92"/>
      <c r="M379" s="91"/>
      <c r="N379" s="91"/>
      <c r="O379" s="91"/>
      <c r="P379" s="96"/>
      <c r="Q379" s="1" t="n">
        <f aca="false">IF(F379="",0,MONTH(F379))</f>
        <v>0</v>
      </c>
      <c r="R379" s="1" t="n">
        <f aca="false">IF(F379="",0,YEAR(F379))</f>
        <v>0</v>
      </c>
      <c r="S379" s="1" t="str">
        <f aca="false">IF(AND(C379&lt;&gt;"",H379&lt;&gt;"",OR(G379=St_Applied,G379=St_Interviewing)),H379+ROW()/100000,"")</f>
        <v/>
      </c>
    </row>
    <row r="380" customFormat="false" ht="21.75" hidden="false" customHeight="true" outlineLevel="0" collapsed="false">
      <c r="B380" s="89" t="str">
        <f aca="false">IF(C380="","",ROW()-7)</f>
        <v/>
      </c>
      <c r="C380" s="90"/>
      <c r="D380" s="91"/>
      <c r="E380" s="92"/>
      <c r="F380" s="93"/>
      <c r="G380" s="92"/>
      <c r="H380" s="93"/>
      <c r="I380" s="94" t="str">
        <f aca="true">IF(C380="","",IF(OR(H380="",NOT(OR(G380=St_Applied,G380=St_Interviewing))),"—",IF(H380&lt;TODAY(),"Overdue · "&amp;TEXT(H380,"dd mmm"),IF(H380=TODAY(),"Due today",IF(H380=TODAY()+1,"Tomorrow","In "&amp;(H380-TODAY())&amp;" days")))))</f>
        <v/>
      </c>
      <c r="J380" s="95" t="str">
        <f aca="true">IF(C380="","",IF(AND(F380&lt;&gt;"",OR(G380=St_Applied,G380=St_Interviewing)),TODAY()-F380,"—"))</f>
        <v/>
      </c>
      <c r="K380" s="91"/>
      <c r="L380" s="92"/>
      <c r="M380" s="91"/>
      <c r="N380" s="91"/>
      <c r="O380" s="91"/>
      <c r="P380" s="96"/>
      <c r="Q380" s="1" t="n">
        <f aca="false">IF(F380="",0,MONTH(F380))</f>
        <v>0</v>
      </c>
      <c r="R380" s="1" t="n">
        <f aca="false">IF(F380="",0,YEAR(F380))</f>
        <v>0</v>
      </c>
      <c r="S380" s="1" t="str">
        <f aca="false">IF(AND(C380&lt;&gt;"",H380&lt;&gt;"",OR(G380=St_Applied,G380=St_Interviewing)),H380+ROW()/100000,"")</f>
        <v/>
      </c>
    </row>
    <row r="381" customFormat="false" ht="21.75" hidden="false" customHeight="true" outlineLevel="0" collapsed="false">
      <c r="B381" s="89" t="str">
        <f aca="false">IF(C381="","",ROW()-7)</f>
        <v/>
      </c>
      <c r="C381" s="90"/>
      <c r="D381" s="91"/>
      <c r="E381" s="92"/>
      <c r="F381" s="93"/>
      <c r="G381" s="92"/>
      <c r="H381" s="93"/>
      <c r="I381" s="94" t="str">
        <f aca="true">IF(C381="","",IF(OR(H381="",NOT(OR(G381=St_Applied,G381=St_Interviewing))),"—",IF(H381&lt;TODAY(),"Overdue · "&amp;TEXT(H381,"dd mmm"),IF(H381=TODAY(),"Due today",IF(H381=TODAY()+1,"Tomorrow","In "&amp;(H381-TODAY())&amp;" days")))))</f>
        <v/>
      </c>
      <c r="J381" s="95" t="str">
        <f aca="true">IF(C381="","",IF(AND(F381&lt;&gt;"",OR(G381=St_Applied,G381=St_Interviewing)),TODAY()-F381,"—"))</f>
        <v/>
      </c>
      <c r="K381" s="91"/>
      <c r="L381" s="92"/>
      <c r="M381" s="91"/>
      <c r="N381" s="91"/>
      <c r="O381" s="91"/>
      <c r="P381" s="96"/>
      <c r="Q381" s="1" t="n">
        <f aca="false">IF(F381="",0,MONTH(F381))</f>
        <v>0</v>
      </c>
      <c r="R381" s="1" t="n">
        <f aca="false">IF(F381="",0,YEAR(F381))</f>
        <v>0</v>
      </c>
      <c r="S381" s="1" t="str">
        <f aca="false">IF(AND(C381&lt;&gt;"",H381&lt;&gt;"",OR(G381=St_Applied,G381=St_Interviewing)),H381+ROW()/100000,"")</f>
        <v/>
      </c>
    </row>
    <row r="382" customFormat="false" ht="21.75" hidden="false" customHeight="true" outlineLevel="0" collapsed="false">
      <c r="B382" s="89" t="str">
        <f aca="false">IF(C382="","",ROW()-7)</f>
        <v/>
      </c>
      <c r="C382" s="90"/>
      <c r="D382" s="91"/>
      <c r="E382" s="92"/>
      <c r="F382" s="93"/>
      <c r="G382" s="92"/>
      <c r="H382" s="93"/>
      <c r="I382" s="94" t="str">
        <f aca="true">IF(C382="","",IF(OR(H382="",NOT(OR(G382=St_Applied,G382=St_Interviewing))),"—",IF(H382&lt;TODAY(),"Overdue · "&amp;TEXT(H382,"dd mmm"),IF(H382=TODAY(),"Due today",IF(H382=TODAY()+1,"Tomorrow","In "&amp;(H382-TODAY())&amp;" days")))))</f>
        <v/>
      </c>
      <c r="J382" s="95" t="str">
        <f aca="true">IF(C382="","",IF(AND(F382&lt;&gt;"",OR(G382=St_Applied,G382=St_Interviewing)),TODAY()-F382,"—"))</f>
        <v/>
      </c>
      <c r="K382" s="91"/>
      <c r="L382" s="92"/>
      <c r="M382" s="91"/>
      <c r="N382" s="91"/>
      <c r="O382" s="91"/>
      <c r="P382" s="96"/>
      <c r="Q382" s="1" t="n">
        <f aca="false">IF(F382="",0,MONTH(F382))</f>
        <v>0</v>
      </c>
      <c r="R382" s="1" t="n">
        <f aca="false">IF(F382="",0,YEAR(F382))</f>
        <v>0</v>
      </c>
      <c r="S382" s="1" t="str">
        <f aca="false">IF(AND(C382&lt;&gt;"",H382&lt;&gt;"",OR(G382=St_Applied,G382=St_Interviewing)),H382+ROW()/100000,"")</f>
        <v/>
      </c>
    </row>
    <row r="383" customFormat="false" ht="21.75" hidden="false" customHeight="true" outlineLevel="0" collapsed="false">
      <c r="B383" s="89" t="str">
        <f aca="false">IF(C383="","",ROW()-7)</f>
        <v/>
      </c>
      <c r="C383" s="90"/>
      <c r="D383" s="91"/>
      <c r="E383" s="92"/>
      <c r="F383" s="93"/>
      <c r="G383" s="92"/>
      <c r="H383" s="93"/>
      <c r="I383" s="94" t="str">
        <f aca="true">IF(C383="","",IF(OR(H383="",NOT(OR(G383=St_Applied,G383=St_Interviewing))),"—",IF(H383&lt;TODAY(),"Overdue · "&amp;TEXT(H383,"dd mmm"),IF(H383=TODAY(),"Due today",IF(H383=TODAY()+1,"Tomorrow","In "&amp;(H383-TODAY())&amp;" days")))))</f>
        <v/>
      </c>
      <c r="J383" s="95" t="str">
        <f aca="true">IF(C383="","",IF(AND(F383&lt;&gt;"",OR(G383=St_Applied,G383=St_Interviewing)),TODAY()-F383,"—"))</f>
        <v/>
      </c>
      <c r="K383" s="91"/>
      <c r="L383" s="92"/>
      <c r="M383" s="91"/>
      <c r="N383" s="91"/>
      <c r="O383" s="91"/>
      <c r="P383" s="96"/>
      <c r="Q383" s="1" t="n">
        <f aca="false">IF(F383="",0,MONTH(F383))</f>
        <v>0</v>
      </c>
      <c r="R383" s="1" t="n">
        <f aca="false">IF(F383="",0,YEAR(F383))</f>
        <v>0</v>
      </c>
      <c r="S383" s="1" t="str">
        <f aca="false">IF(AND(C383&lt;&gt;"",H383&lt;&gt;"",OR(G383=St_Applied,G383=St_Interviewing)),H383+ROW()/100000,"")</f>
        <v/>
      </c>
    </row>
    <row r="384" customFormat="false" ht="21.75" hidden="false" customHeight="true" outlineLevel="0" collapsed="false">
      <c r="B384" s="89" t="str">
        <f aca="false">IF(C384="","",ROW()-7)</f>
        <v/>
      </c>
      <c r="C384" s="90"/>
      <c r="D384" s="91"/>
      <c r="E384" s="92"/>
      <c r="F384" s="93"/>
      <c r="G384" s="92"/>
      <c r="H384" s="93"/>
      <c r="I384" s="94" t="str">
        <f aca="true">IF(C384="","",IF(OR(H384="",NOT(OR(G384=St_Applied,G384=St_Interviewing))),"—",IF(H384&lt;TODAY(),"Overdue · "&amp;TEXT(H384,"dd mmm"),IF(H384=TODAY(),"Due today",IF(H384=TODAY()+1,"Tomorrow","In "&amp;(H384-TODAY())&amp;" days")))))</f>
        <v/>
      </c>
      <c r="J384" s="95" t="str">
        <f aca="true">IF(C384="","",IF(AND(F384&lt;&gt;"",OR(G384=St_Applied,G384=St_Interviewing)),TODAY()-F384,"—"))</f>
        <v/>
      </c>
      <c r="K384" s="91"/>
      <c r="L384" s="92"/>
      <c r="M384" s="91"/>
      <c r="N384" s="91"/>
      <c r="O384" s="91"/>
      <c r="P384" s="96"/>
      <c r="Q384" s="1" t="n">
        <f aca="false">IF(F384="",0,MONTH(F384))</f>
        <v>0</v>
      </c>
      <c r="R384" s="1" t="n">
        <f aca="false">IF(F384="",0,YEAR(F384))</f>
        <v>0</v>
      </c>
      <c r="S384" s="1" t="str">
        <f aca="false">IF(AND(C384&lt;&gt;"",H384&lt;&gt;"",OR(G384=St_Applied,G384=St_Interviewing)),H384+ROW()/100000,"")</f>
        <v/>
      </c>
    </row>
    <row r="385" customFormat="false" ht="21.75" hidden="false" customHeight="true" outlineLevel="0" collapsed="false">
      <c r="B385" s="89" t="str">
        <f aca="false">IF(C385="","",ROW()-7)</f>
        <v/>
      </c>
      <c r="C385" s="90"/>
      <c r="D385" s="91"/>
      <c r="E385" s="92"/>
      <c r="F385" s="93"/>
      <c r="G385" s="92"/>
      <c r="H385" s="93"/>
      <c r="I385" s="94" t="str">
        <f aca="true">IF(C385="","",IF(OR(H385="",NOT(OR(G385=St_Applied,G385=St_Interviewing))),"—",IF(H385&lt;TODAY(),"Overdue · "&amp;TEXT(H385,"dd mmm"),IF(H385=TODAY(),"Due today",IF(H385=TODAY()+1,"Tomorrow","In "&amp;(H385-TODAY())&amp;" days")))))</f>
        <v/>
      </c>
      <c r="J385" s="95" t="str">
        <f aca="true">IF(C385="","",IF(AND(F385&lt;&gt;"",OR(G385=St_Applied,G385=St_Interviewing)),TODAY()-F385,"—"))</f>
        <v/>
      </c>
      <c r="K385" s="91"/>
      <c r="L385" s="92"/>
      <c r="M385" s="91"/>
      <c r="N385" s="91"/>
      <c r="O385" s="91"/>
      <c r="P385" s="96"/>
      <c r="Q385" s="1" t="n">
        <f aca="false">IF(F385="",0,MONTH(F385))</f>
        <v>0</v>
      </c>
      <c r="R385" s="1" t="n">
        <f aca="false">IF(F385="",0,YEAR(F385))</f>
        <v>0</v>
      </c>
      <c r="S385" s="1" t="str">
        <f aca="false">IF(AND(C385&lt;&gt;"",H385&lt;&gt;"",OR(G385=St_Applied,G385=St_Interviewing)),H385+ROW()/100000,"")</f>
        <v/>
      </c>
    </row>
    <row r="386" customFormat="false" ht="21.75" hidden="false" customHeight="true" outlineLevel="0" collapsed="false">
      <c r="B386" s="89" t="str">
        <f aca="false">IF(C386="","",ROW()-7)</f>
        <v/>
      </c>
      <c r="C386" s="90"/>
      <c r="D386" s="91"/>
      <c r="E386" s="92"/>
      <c r="F386" s="93"/>
      <c r="G386" s="92"/>
      <c r="H386" s="93"/>
      <c r="I386" s="94" t="str">
        <f aca="true">IF(C386="","",IF(OR(H386="",NOT(OR(G386=St_Applied,G386=St_Interviewing))),"—",IF(H386&lt;TODAY(),"Overdue · "&amp;TEXT(H386,"dd mmm"),IF(H386=TODAY(),"Due today",IF(H386=TODAY()+1,"Tomorrow","In "&amp;(H386-TODAY())&amp;" days")))))</f>
        <v/>
      </c>
      <c r="J386" s="95" t="str">
        <f aca="true">IF(C386="","",IF(AND(F386&lt;&gt;"",OR(G386=St_Applied,G386=St_Interviewing)),TODAY()-F386,"—"))</f>
        <v/>
      </c>
      <c r="K386" s="91"/>
      <c r="L386" s="92"/>
      <c r="M386" s="91"/>
      <c r="N386" s="91"/>
      <c r="O386" s="91"/>
      <c r="P386" s="96"/>
      <c r="Q386" s="1" t="n">
        <f aca="false">IF(F386="",0,MONTH(F386))</f>
        <v>0</v>
      </c>
      <c r="R386" s="1" t="n">
        <f aca="false">IF(F386="",0,YEAR(F386))</f>
        <v>0</v>
      </c>
      <c r="S386" s="1" t="str">
        <f aca="false">IF(AND(C386&lt;&gt;"",H386&lt;&gt;"",OR(G386=St_Applied,G386=St_Interviewing)),H386+ROW()/100000,"")</f>
        <v/>
      </c>
    </row>
    <row r="387" customFormat="false" ht="21.75" hidden="false" customHeight="true" outlineLevel="0" collapsed="false">
      <c r="B387" s="89" t="str">
        <f aca="false">IF(C387="","",ROW()-7)</f>
        <v/>
      </c>
      <c r="C387" s="90"/>
      <c r="D387" s="91"/>
      <c r="E387" s="92"/>
      <c r="F387" s="93"/>
      <c r="G387" s="92"/>
      <c r="H387" s="93"/>
      <c r="I387" s="94" t="str">
        <f aca="true">IF(C387="","",IF(OR(H387="",NOT(OR(G387=St_Applied,G387=St_Interviewing))),"—",IF(H387&lt;TODAY(),"Overdue · "&amp;TEXT(H387,"dd mmm"),IF(H387=TODAY(),"Due today",IF(H387=TODAY()+1,"Tomorrow","In "&amp;(H387-TODAY())&amp;" days")))))</f>
        <v/>
      </c>
      <c r="J387" s="95" t="str">
        <f aca="true">IF(C387="","",IF(AND(F387&lt;&gt;"",OR(G387=St_Applied,G387=St_Interviewing)),TODAY()-F387,"—"))</f>
        <v/>
      </c>
      <c r="K387" s="91"/>
      <c r="L387" s="92"/>
      <c r="M387" s="91"/>
      <c r="N387" s="91"/>
      <c r="O387" s="91"/>
      <c r="P387" s="96"/>
      <c r="Q387" s="1" t="n">
        <f aca="false">IF(F387="",0,MONTH(F387))</f>
        <v>0</v>
      </c>
      <c r="R387" s="1" t="n">
        <f aca="false">IF(F387="",0,YEAR(F387))</f>
        <v>0</v>
      </c>
      <c r="S387" s="1" t="str">
        <f aca="false">IF(AND(C387&lt;&gt;"",H387&lt;&gt;"",OR(G387=St_Applied,G387=St_Interviewing)),H387+ROW()/100000,"")</f>
        <v/>
      </c>
    </row>
    <row r="388" customFormat="false" ht="21.75" hidden="false" customHeight="true" outlineLevel="0" collapsed="false">
      <c r="B388" s="89" t="str">
        <f aca="false">IF(C388="","",ROW()-7)</f>
        <v/>
      </c>
      <c r="C388" s="90"/>
      <c r="D388" s="91"/>
      <c r="E388" s="92"/>
      <c r="F388" s="93"/>
      <c r="G388" s="92"/>
      <c r="H388" s="93"/>
      <c r="I388" s="94" t="str">
        <f aca="true">IF(C388="","",IF(OR(H388="",NOT(OR(G388=St_Applied,G388=St_Interviewing))),"—",IF(H388&lt;TODAY(),"Overdue · "&amp;TEXT(H388,"dd mmm"),IF(H388=TODAY(),"Due today",IF(H388=TODAY()+1,"Tomorrow","In "&amp;(H388-TODAY())&amp;" days")))))</f>
        <v/>
      </c>
      <c r="J388" s="95" t="str">
        <f aca="true">IF(C388="","",IF(AND(F388&lt;&gt;"",OR(G388=St_Applied,G388=St_Interviewing)),TODAY()-F388,"—"))</f>
        <v/>
      </c>
      <c r="K388" s="91"/>
      <c r="L388" s="92"/>
      <c r="M388" s="91"/>
      <c r="N388" s="91"/>
      <c r="O388" s="91"/>
      <c r="P388" s="96"/>
      <c r="Q388" s="1" t="n">
        <f aca="false">IF(F388="",0,MONTH(F388))</f>
        <v>0</v>
      </c>
      <c r="R388" s="1" t="n">
        <f aca="false">IF(F388="",0,YEAR(F388))</f>
        <v>0</v>
      </c>
      <c r="S388" s="1" t="str">
        <f aca="false">IF(AND(C388&lt;&gt;"",H388&lt;&gt;"",OR(G388=St_Applied,G388=St_Interviewing)),H388+ROW()/100000,"")</f>
        <v/>
      </c>
    </row>
    <row r="389" customFormat="false" ht="21.75" hidden="false" customHeight="true" outlineLevel="0" collapsed="false">
      <c r="B389" s="89" t="str">
        <f aca="false">IF(C389="","",ROW()-7)</f>
        <v/>
      </c>
      <c r="C389" s="90"/>
      <c r="D389" s="91"/>
      <c r="E389" s="92"/>
      <c r="F389" s="93"/>
      <c r="G389" s="92"/>
      <c r="H389" s="93"/>
      <c r="I389" s="94" t="str">
        <f aca="true">IF(C389="","",IF(OR(H389="",NOT(OR(G389=St_Applied,G389=St_Interviewing))),"—",IF(H389&lt;TODAY(),"Overdue · "&amp;TEXT(H389,"dd mmm"),IF(H389=TODAY(),"Due today",IF(H389=TODAY()+1,"Tomorrow","In "&amp;(H389-TODAY())&amp;" days")))))</f>
        <v/>
      </c>
      <c r="J389" s="95" t="str">
        <f aca="true">IF(C389="","",IF(AND(F389&lt;&gt;"",OR(G389=St_Applied,G389=St_Interviewing)),TODAY()-F389,"—"))</f>
        <v/>
      </c>
      <c r="K389" s="91"/>
      <c r="L389" s="92"/>
      <c r="M389" s="91"/>
      <c r="N389" s="91"/>
      <c r="O389" s="91"/>
      <c r="P389" s="96"/>
      <c r="Q389" s="1" t="n">
        <f aca="false">IF(F389="",0,MONTH(F389))</f>
        <v>0</v>
      </c>
      <c r="R389" s="1" t="n">
        <f aca="false">IF(F389="",0,YEAR(F389))</f>
        <v>0</v>
      </c>
      <c r="S389" s="1" t="str">
        <f aca="false">IF(AND(C389&lt;&gt;"",H389&lt;&gt;"",OR(G389=St_Applied,G389=St_Interviewing)),H389+ROW()/100000,"")</f>
        <v/>
      </c>
    </row>
    <row r="390" customFormat="false" ht="21.75" hidden="false" customHeight="true" outlineLevel="0" collapsed="false">
      <c r="B390" s="89" t="str">
        <f aca="false">IF(C390="","",ROW()-7)</f>
        <v/>
      </c>
      <c r="C390" s="90"/>
      <c r="D390" s="91"/>
      <c r="E390" s="92"/>
      <c r="F390" s="93"/>
      <c r="G390" s="92"/>
      <c r="H390" s="93"/>
      <c r="I390" s="94" t="str">
        <f aca="true">IF(C390="","",IF(OR(H390="",NOT(OR(G390=St_Applied,G390=St_Interviewing))),"—",IF(H390&lt;TODAY(),"Overdue · "&amp;TEXT(H390,"dd mmm"),IF(H390=TODAY(),"Due today",IF(H390=TODAY()+1,"Tomorrow","In "&amp;(H390-TODAY())&amp;" days")))))</f>
        <v/>
      </c>
      <c r="J390" s="95" t="str">
        <f aca="true">IF(C390="","",IF(AND(F390&lt;&gt;"",OR(G390=St_Applied,G390=St_Interviewing)),TODAY()-F390,"—"))</f>
        <v/>
      </c>
      <c r="K390" s="91"/>
      <c r="L390" s="92"/>
      <c r="M390" s="91"/>
      <c r="N390" s="91"/>
      <c r="O390" s="91"/>
      <c r="P390" s="96"/>
      <c r="Q390" s="1" t="n">
        <f aca="false">IF(F390="",0,MONTH(F390))</f>
        <v>0</v>
      </c>
      <c r="R390" s="1" t="n">
        <f aca="false">IF(F390="",0,YEAR(F390))</f>
        <v>0</v>
      </c>
      <c r="S390" s="1" t="str">
        <f aca="false">IF(AND(C390&lt;&gt;"",H390&lt;&gt;"",OR(G390=St_Applied,G390=St_Interviewing)),H390+ROW()/100000,"")</f>
        <v/>
      </c>
    </row>
    <row r="391" customFormat="false" ht="21.75" hidden="false" customHeight="true" outlineLevel="0" collapsed="false">
      <c r="B391" s="89" t="str">
        <f aca="false">IF(C391="","",ROW()-7)</f>
        <v/>
      </c>
      <c r="C391" s="90"/>
      <c r="D391" s="91"/>
      <c r="E391" s="92"/>
      <c r="F391" s="93"/>
      <c r="G391" s="92"/>
      <c r="H391" s="93"/>
      <c r="I391" s="94" t="str">
        <f aca="true">IF(C391="","",IF(OR(H391="",NOT(OR(G391=St_Applied,G391=St_Interviewing))),"—",IF(H391&lt;TODAY(),"Overdue · "&amp;TEXT(H391,"dd mmm"),IF(H391=TODAY(),"Due today",IF(H391=TODAY()+1,"Tomorrow","In "&amp;(H391-TODAY())&amp;" days")))))</f>
        <v/>
      </c>
      <c r="J391" s="95" t="str">
        <f aca="true">IF(C391="","",IF(AND(F391&lt;&gt;"",OR(G391=St_Applied,G391=St_Interviewing)),TODAY()-F391,"—"))</f>
        <v/>
      </c>
      <c r="K391" s="91"/>
      <c r="L391" s="92"/>
      <c r="M391" s="91"/>
      <c r="N391" s="91"/>
      <c r="O391" s="91"/>
      <c r="P391" s="96"/>
      <c r="Q391" s="1" t="n">
        <f aca="false">IF(F391="",0,MONTH(F391))</f>
        <v>0</v>
      </c>
      <c r="R391" s="1" t="n">
        <f aca="false">IF(F391="",0,YEAR(F391))</f>
        <v>0</v>
      </c>
      <c r="S391" s="1" t="str">
        <f aca="false">IF(AND(C391&lt;&gt;"",H391&lt;&gt;"",OR(G391=St_Applied,G391=St_Interviewing)),H391+ROW()/100000,"")</f>
        <v/>
      </c>
    </row>
    <row r="392" customFormat="false" ht="21.75" hidden="false" customHeight="true" outlineLevel="0" collapsed="false">
      <c r="B392" s="89" t="str">
        <f aca="false">IF(C392="","",ROW()-7)</f>
        <v/>
      </c>
      <c r="C392" s="90"/>
      <c r="D392" s="91"/>
      <c r="E392" s="92"/>
      <c r="F392" s="93"/>
      <c r="G392" s="92"/>
      <c r="H392" s="93"/>
      <c r="I392" s="94" t="str">
        <f aca="true">IF(C392="","",IF(OR(H392="",NOT(OR(G392=St_Applied,G392=St_Interviewing))),"—",IF(H392&lt;TODAY(),"Overdue · "&amp;TEXT(H392,"dd mmm"),IF(H392=TODAY(),"Due today",IF(H392=TODAY()+1,"Tomorrow","In "&amp;(H392-TODAY())&amp;" days")))))</f>
        <v/>
      </c>
      <c r="J392" s="95" t="str">
        <f aca="true">IF(C392="","",IF(AND(F392&lt;&gt;"",OR(G392=St_Applied,G392=St_Interviewing)),TODAY()-F392,"—"))</f>
        <v/>
      </c>
      <c r="K392" s="91"/>
      <c r="L392" s="92"/>
      <c r="M392" s="91"/>
      <c r="N392" s="91"/>
      <c r="O392" s="91"/>
      <c r="P392" s="96"/>
      <c r="Q392" s="1" t="n">
        <f aca="false">IF(F392="",0,MONTH(F392))</f>
        <v>0</v>
      </c>
      <c r="R392" s="1" t="n">
        <f aca="false">IF(F392="",0,YEAR(F392))</f>
        <v>0</v>
      </c>
      <c r="S392" s="1" t="str">
        <f aca="false">IF(AND(C392&lt;&gt;"",H392&lt;&gt;"",OR(G392=St_Applied,G392=St_Interviewing)),H392+ROW()/100000,"")</f>
        <v/>
      </c>
    </row>
    <row r="393" customFormat="false" ht="21.75" hidden="false" customHeight="true" outlineLevel="0" collapsed="false">
      <c r="B393" s="89" t="str">
        <f aca="false">IF(C393="","",ROW()-7)</f>
        <v/>
      </c>
      <c r="C393" s="90"/>
      <c r="D393" s="91"/>
      <c r="E393" s="92"/>
      <c r="F393" s="93"/>
      <c r="G393" s="92"/>
      <c r="H393" s="93"/>
      <c r="I393" s="94" t="str">
        <f aca="true">IF(C393="","",IF(OR(H393="",NOT(OR(G393=St_Applied,G393=St_Interviewing))),"—",IF(H393&lt;TODAY(),"Overdue · "&amp;TEXT(H393,"dd mmm"),IF(H393=TODAY(),"Due today",IF(H393=TODAY()+1,"Tomorrow","In "&amp;(H393-TODAY())&amp;" days")))))</f>
        <v/>
      </c>
      <c r="J393" s="95" t="str">
        <f aca="true">IF(C393="","",IF(AND(F393&lt;&gt;"",OR(G393=St_Applied,G393=St_Interviewing)),TODAY()-F393,"—"))</f>
        <v/>
      </c>
      <c r="K393" s="91"/>
      <c r="L393" s="92"/>
      <c r="M393" s="91"/>
      <c r="N393" s="91"/>
      <c r="O393" s="91"/>
      <c r="P393" s="96"/>
      <c r="Q393" s="1" t="n">
        <f aca="false">IF(F393="",0,MONTH(F393))</f>
        <v>0</v>
      </c>
      <c r="R393" s="1" t="n">
        <f aca="false">IF(F393="",0,YEAR(F393))</f>
        <v>0</v>
      </c>
      <c r="S393" s="1" t="str">
        <f aca="false">IF(AND(C393&lt;&gt;"",H393&lt;&gt;"",OR(G393=St_Applied,G393=St_Interviewing)),H393+ROW()/100000,"")</f>
        <v/>
      </c>
    </row>
    <row r="394" customFormat="false" ht="21.75" hidden="false" customHeight="true" outlineLevel="0" collapsed="false">
      <c r="B394" s="89" t="str">
        <f aca="false">IF(C394="","",ROW()-7)</f>
        <v/>
      </c>
      <c r="C394" s="90"/>
      <c r="D394" s="91"/>
      <c r="E394" s="92"/>
      <c r="F394" s="93"/>
      <c r="G394" s="92"/>
      <c r="H394" s="93"/>
      <c r="I394" s="94" t="str">
        <f aca="true">IF(C394="","",IF(OR(H394="",NOT(OR(G394=St_Applied,G394=St_Interviewing))),"—",IF(H394&lt;TODAY(),"Overdue · "&amp;TEXT(H394,"dd mmm"),IF(H394=TODAY(),"Due today",IF(H394=TODAY()+1,"Tomorrow","In "&amp;(H394-TODAY())&amp;" days")))))</f>
        <v/>
      </c>
      <c r="J394" s="95" t="str">
        <f aca="true">IF(C394="","",IF(AND(F394&lt;&gt;"",OR(G394=St_Applied,G394=St_Interviewing)),TODAY()-F394,"—"))</f>
        <v/>
      </c>
      <c r="K394" s="91"/>
      <c r="L394" s="92"/>
      <c r="M394" s="91"/>
      <c r="N394" s="91"/>
      <c r="O394" s="91"/>
      <c r="P394" s="96"/>
      <c r="Q394" s="1" t="n">
        <f aca="false">IF(F394="",0,MONTH(F394))</f>
        <v>0</v>
      </c>
      <c r="R394" s="1" t="n">
        <f aca="false">IF(F394="",0,YEAR(F394))</f>
        <v>0</v>
      </c>
      <c r="S394" s="1" t="str">
        <f aca="false">IF(AND(C394&lt;&gt;"",H394&lt;&gt;"",OR(G394=St_Applied,G394=St_Interviewing)),H394+ROW()/100000,"")</f>
        <v/>
      </c>
    </row>
    <row r="395" customFormat="false" ht="21.75" hidden="false" customHeight="true" outlineLevel="0" collapsed="false">
      <c r="B395" s="89" t="str">
        <f aca="false">IF(C395="","",ROW()-7)</f>
        <v/>
      </c>
      <c r="C395" s="90"/>
      <c r="D395" s="91"/>
      <c r="E395" s="92"/>
      <c r="F395" s="93"/>
      <c r="G395" s="92"/>
      <c r="H395" s="93"/>
      <c r="I395" s="94" t="str">
        <f aca="true">IF(C395="","",IF(OR(H395="",NOT(OR(G395=St_Applied,G395=St_Interviewing))),"—",IF(H395&lt;TODAY(),"Overdue · "&amp;TEXT(H395,"dd mmm"),IF(H395=TODAY(),"Due today",IF(H395=TODAY()+1,"Tomorrow","In "&amp;(H395-TODAY())&amp;" days")))))</f>
        <v/>
      </c>
      <c r="J395" s="95" t="str">
        <f aca="true">IF(C395="","",IF(AND(F395&lt;&gt;"",OR(G395=St_Applied,G395=St_Interviewing)),TODAY()-F395,"—"))</f>
        <v/>
      </c>
      <c r="K395" s="91"/>
      <c r="L395" s="92"/>
      <c r="M395" s="91"/>
      <c r="N395" s="91"/>
      <c r="O395" s="91"/>
      <c r="P395" s="96"/>
      <c r="Q395" s="1" t="n">
        <f aca="false">IF(F395="",0,MONTH(F395))</f>
        <v>0</v>
      </c>
      <c r="R395" s="1" t="n">
        <f aca="false">IF(F395="",0,YEAR(F395))</f>
        <v>0</v>
      </c>
      <c r="S395" s="1" t="str">
        <f aca="false">IF(AND(C395&lt;&gt;"",H395&lt;&gt;"",OR(G395=St_Applied,G395=St_Interviewing)),H395+ROW()/100000,"")</f>
        <v/>
      </c>
    </row>
    <row r="396" customFormat="false" ht="21.75" hidden="false" customHeight="true" outlineLevel="0" collapsed="false">
      <c r="B396" s="89" t="str">
        <f aca="false">IF(C396="","",ROW()-7)</f>
        <v/>
      </c>
      <c r="C396" s="90"/>
      <c r="D396" s="91"/>
      <c r="E396" s="92"/>
      <c r="F396" s="93"/>
      <c r="G396" s="92"/>
      <c r="H396" s="93"/>
      <c r="I396" s="94" t="str">
        <f aca="true">IF(C396="","",IF(OR(H396="",NOT(OR(G396=St_Applied,G396=St_Interviewing))),"—",IF(H396&lt;TODAY(),"Overdue · "&amp;TEXT(H396,"dd mmm"),IF(H396=TODAY(),"Due today",IF(H396=TODAY()+1,"Tomorrow","In "&amp;(H396-TODAY())&amp;" days")))))</f>
        <v/>
      </c>
      <c r="J396" s="95" t="str">
        <f aca="true">IF(C396="","",IF(AND(F396&lt;&gt;"",OR(G396=St_Applied,G396=St_Interviewing)),TODAY()-F396,"—"))</f>
        <v/>
      </c>
      <c r="K396" s="91"/>
      <c r="L396" s="92"/>
      <c r="M396" s="91"/>
      <c r="N396" s="91"/>
      <c r="O396" s="91"/>
      <c r="P396" s="96"/>
      <c r="Q396" s="1" t="n">
        <f aca="false">IF(F396="",0,MONTH(F396))</f>
        <v>0</v>
      </c>
      <c r="R396" s="1" t="n">
        <f aca="false">IF(F396="",0,YEAR(F396))</f>
        <v>0</v>
      </c>
      <c r="S396" s="1" t="str">
        <f aca="false">IF(AND(C396&lt;&gt;"",H396&lt;&gt;"",OR(G396=St_Applied,G396=St_Interviewing)),H396+ROW()/100000,"")</f>
        <v/>
      </c>
    </row>
    <row r="397" customFormat="false" ht="21.75" hidden="false" customHeight="true" outlineLevel="0" collapsed="false">
      <c r="B397" s="89" t="str">
        <f aca="false">IF(C397="","",ROW()-7)</f>
        <v/>
      </c>
      <c r="C397" s="90"/>
      <c r="D397" s="91"/>
      <c r="E397" s="92"/>
      <c r="F397" s="93"/>
      <c r="G397" s="92"/>
      <c r="H397" s="93"/>
      <c r="I397" s="94" t="str">
        <f aca="true">IF(C397="","",IF(OR(H397="",NOT(OR(G397=St_Applied,G397=St_Interviewing))),"—",IF(H397&lt;TODAY(),"Overdue · "&amp;TEXT(H397,"dd mmm"),IF(H397=TODAY(),"Due today",IF(H397=TODAY()+1,"Tomorrow","In "&amp;(H397-TODAY())&amp;" days")))))</f>
        <v/>
      </c>
      <c r="J397" s="95" t="str">
        <f aca="true">IF(C397="","",IF(AND(F397&lt;&gt;"",OR(G397=St_Applied,G397=St_Interviewing)),TODAY()-F397,"—"))</f>
        <v/>
      </c>
      <c r="K397" s="91"/>
      <c r="L397" s="92"/>
      <c r="M397" s="91"/>
      <c r="N397" s="91"/>
      <c r="O397" s="91"/>
      <c r="P397" s="96"/>
      <c r="Q397" s="1" t="n">
        <f aca="false">IF(F397="",0,MONTH(F397))</f>
        <v>0</v>
      </c>
      <c r="R397" s="1" t="n">
        <f aca="false">IF(F397="",0,YEAR(F397))</f>
        <v>0</v>
      </c>
      <c r="S397" s="1" t="str">
        <f aca="false">IF(AND(C397&lt;&gt;"",H397&lt;&gt;"",OR(G397=St_Applied,G397=St_Interviewing)),H397+ROW()/100000,"")</f>
        <v/>
      </c>
    </row>
    <row r="398" customFormat="false" ht="21.75" hidden="false" customHeight="true" outlineLevel="0" collapsed="false">
      <c r="B398" s="89" t="str">
        <f aca="false">IF(C398="","",ROW()-7)</f>
        <v/>
      </c>
      <c r="C398" s="90"/>
      <c r="D398" s="91"/>
      <c r="E398" s="92"/>
      <c r="F398" s="93"/>
      <c r="G398" s="92"/>
      <c r="H398" s="93"/>
      <c r="I398" s="94" t="str">
        <f aca="true">IF(C398="","",IF(OR(H398="",NOT(OR(G398=St_Applied,G398=St_Interviewing))),"—",IF(H398&lt;TODAY(),"Overdue · "&amp;TEXT(H398,"dd mmm"),IF(H398=TODAY(),"Due today",IF(H398=TODAY()+1,"Tomorrow","In "&amp;(H398-TODAY())&amp;" days")))))</f>
        <v/>
      </c>
      <c r="J398" s="95" t="str">
        <f aca="true">IF(C398="","",IF(AND(F398&lt;&gt;"",OR(G398=St_Applied,G398=St_Interviewing)),TODAY()-F398,"—"))</f>
        <v/>
      </c>
      <c r="K398" s="91"/>
      <c r="L398" s="92"/>
      <c r="M398" s="91"/>
      <c r="N398" s="91"/>
      <c r="O398" s="91"/>
      <c r="P398" s="96"/>
      <c r="Q398" s="1" t="n">
        <f aca="false">IF(F398="",0,MONTH(F398))</f>
        <v>0</v>
      </c>
      <c r="R398" s="1" t="n">
        <f aca="false">IF(F398="",0,YEAR(F398))</f>
        <v>0</v>
      </c>
      <c r="S398" s="1" t="str">
        <f aca="false">IF(AND(C398&lt;&gt;"",H398&lt;&gt;"",OR(G398=St_Applied,G398=St_Interviewing)),H398+ROW()/100000,"")</f>
        <v/>
      </c>
    </row>
    <row r="399" customFormat="false" ht="21.75" hidden="false" customHeight="true" outlineLevel="0" collapsed="false">
      <c r="B399" s="89" t="str">
        <f aca="false">IF(C399="","",ROW()-7)</f>
        <v/>
      </c>
      <c r="C399" s="90"/>
      <c r="D399" s="91"/>
      <c r="E399" s="92"/>
      <c r="F399" s="93"/>
      <c r="G399" s="92"/>
      <c r="H399" s="93"/>
      <c r="I399" s="94" t="str">
        <f aca="true">IF(C399="","",IF(OR(H399="",NOT(OR(G399=St_Applied,G399=St_Interviewing))),"—",IF(H399&lt;TODAY(),"Overdue · "&amp;TEXT(H399,"dd mmm"),IF(H399=TODAY(),"Due today",IF(H399=TODAY()+1,"Tomorrow","In "&amp;(H399-TODAY())&amp;" days")))))</f>
        <v/>
      </c>
      <c r="J399" s="95" t="str">
        <f aca="true">IF(C399="","",IF(AND(F399&lt;&gt;"",OR(G399=St_Applied,G399=St_Interviewing)),TODAY()-F399,"—"))</f>
        <v/>
      </c>
      <c r="K399" s="91"/>
      <c r="L399" s="92"/>
      <c r="M399" s="91"/>
      <c r="N399" s="91"/>
      <c r="O399" s="91"/>
      <c r="P399" s="96"/>
      <c r="Q399" s="1" t="n">
        <f aca="false">IF(F399="",0,MONTH(F399))</f>
        <v>0</v>
      </c>
      <c r="R399" s="1" t="n">
        <f aca="false">IF(F399="",0,YEAR(F399))</f>
        <v>0</v>
      </c>
      <c r="S399" s="1" t="str">
        <f aca="false">IF(AND(C399&lt;&gt;"",H399&lt;&gt;"",OR(G399=St_Applied,G399=St_Interviewing)),H399+ROW()/100000,"")</f>
        <v/>
      </c>
    </row>
    <row r="400" customFormat="false" ht="21.75" hidden="false" customHeight="true" outlineLevel="0" collapsed="false">
      <c r="B400" s="89" t="str">
        <f aca="false">IF(C400="","",ROW()-7)</f>
        <v/>
      </c>
      <c r="C400" s="90"/>
      <c r="D400" s="91"/>
      <c r="E400" s="92"/>
      <c r="F400" s="93"/>
      <c r="G400" s="92"/>
      <c r="H400" s="93"/>
      <c r="I400" s="94" t="str">
        <f aca="true">IF(C400="","",IF(OR(H400="",NOT(OR(G400=St_Applied,G400=St_Interviewing))),"—",IF(H400&lt;TODAY(),"Overdue · "&amp;TEXT(H400,"dd mmm"),IF(H400=TODAY(),"Due today",IF(H400=TODAY()+1,"Tomorrow","In "&amp;(H400-TODAY())&amp;" days")))))</f>
        <v/>
      </c>
      <c r="J400" s="95" t="str">
        <f aca="true">IF(C400="","",IF(AND(F400&lt;&gt;"",OR(G400=St_Applied,G400=St_Interviewing)),TODAY()-F400,"—"))</f>
        <v/>
      </c>
      <c r="K400" s="91"/>
      <c r="L400" s="92"/>
      <c r="M400" s="91"/>
      <c r="N400" s="91"/>
      <c r="O400" s="91"/>
      <c r="P400" s="96"/>
      <c r="Q400" s="1" t="n">
        <f aca="false">IF(F400="",0,MONTH(F400))</f>
        <v>0</v>
      </c>
      <c r="R400" s="1" t="n">
        <f aca="false">IF(F400="",0,YEAR(F400))</f>
        <v>0</v>
      </c>
      <c r="S400" s="1" t="str">
        <f aca="false">IF(AND(C400&lt;&gt;"",H400&lt;&gt;"",OR(G400=St_Applied,G400=St_Interviewing)),H400+ROW()/100000,"")</f>
        <v/>
      </c>
    </row>
    <row r="401" customFormat="false" ht="21.75" hidden="false" customHeight="true" outlineLevel="0" collapsed="false">
      <c r="B401" s="89" t="str">
        <f aca="false">IF(C401="","",ROW()-7)</f>
        <v/>
      </c>
      <c r="C401" s="90"/>
      <c r="D401" s="91"/>
      <c r="E401" s="92"/>
      <c r="F401" s="93"/>
      <c r="G401" s="92"/>
      <c r="H401" s="93"/>
      <c r="I401" s="94" t="str">
        <f aca="true">IF(C401="","",IF(OR(H401="",NOT(OR(G401=St_Applied,G401=St_Interviewing))),"—",IF(H401&lt;TODAY(),"Overdue · "&amp;TEXT(H401,"dd mmm"),IF(H401=TODAY(),"Due today",IF(H401=TODAY()+1,"Tomorrow","In "&amp;(H401-TODAY())&amp;" days")))))</f>
        <v/>
      </c>
      <c r="J401" s="95" t="str">
        <f aca="true">IF(C401="","",IF(AND(F401&lt;&gt;"",OR(G401=St_Applied,G401=St_Interviewing)),TODAY()-F401,"—"))</f>
        <v/>
      </c>
      <c r="K401" s="91"/>
      <c r="L401" s="92"/>
      <c r="M401" s="91"/>
      <c r="N401" s="91"/>
      <c r="O401" s="91"/>
      <c r="P401" s="96"/>
      <c r="Q401" s="1" t="n">
        <f aca="false">IF(F401="",0,MONTH(F401))</f>
        <v>0</v>
      </c>
      <c r="R401" s="1" t="n">
        <f aca="false">IF(F401="",0,YEAR(F401))</f>
        <v>0</v>
      </c>
      <c r="S401" s="1" t="str">
        <f aca="false">IF(AND(C401&lt;&gt;"",H401&lt;&gt;"",OR(G401=St_Applied,G401=St_Interviewing)),H401+ROW()/100000,"")</f>
        <v/>
      </c>
    </row>
    <row r="402" customFormat="false" ht="21.75" hidden="false" customHeight="true" outlineLevel="0" collapsed="false">
      <c r="B402" s="89" t="str">
        <f aca="false">IF(C402="","",ROW()-7)</f>
        <v/>
      </c>
      <c r="C402" s="90"/>
      <c r="D402" s="91"/>
      <c r="E402" s="92"/>
      <c r="F402" s="93"/>
      <c r="G402" s="92"/>
      <c r="H402" s="93"/>
      <c r="I402" s="94" t="str">
        <f aca="true">IF(C402="","",IF(OR(H402="",NOT(OR(G402=St_Applied,G402=St_Interviewing))),"—",IF(H402&lt;TODAY(),"Overdue · "&amp;TEXT(H402,"dd mmm"),IF(H402=TODAY(),"Due today",IF(H402=TODAY()+1,"Tomorrow","In "&amp;(H402-TODAY())&amp;" days")))))</f>
        <v/>
      </c>
      <c r="J402" s="95" t="str">
        <f aca="true">IF(C402="","",IF(AND(F402&lt;&gt;"",OR(G402=St_Applied,G402=St_Interviewing)),TODAY()-F402,"—"))</f>
        <v/>
      </c>
      <c r="K402" s="91"/>
      <c r="L402" s="92"/>
      <c r="M402" s="91"/>
      <c r="N402" s="91"/>
      <c r="O402" s="91"/>
      <c r="P402" s="96"/>
      <c r="Q402" s="1" t="n">
        <f aca="false">IF(F402="",0,MONTH(F402))</f>
        <v>0</v>
      </c>
      <c r="R402" s="1" t="n">
        <f aca="false">IF(F402="",0,YEAR(F402))</f>
        <v>0</v>
      </c>
      <c r="S402" s="1" t="str">
        <f aca="false">IF(AND(C402&lt;&gt;"",H402&lt;&gt;"",OR(G402=St_Applied,G402=St_Interviewing)),H402+ROW()/100000,"")</f>
        <v/>
      </c>
    </row>
    <row r="403" customFormat="false" ht="21.75" hidden="false" customHeight="true" outlineLevel="0" collapsed="false">
      <c r="B403" s="89" t="str">
        <f aca="false">IF(C403="","",ROW()-7)</f>
        <v/>
      </c>
      <c r="C403" s="90"/>
      <c r="D403" s="91"/>
      <c r="E403" s="92"/>
      <c r="F403" s="93"/>
      <c r="G403" s="92"/>
      <c r="H403" s="93"/>
      <c r="I403" s="94" t="str">
        <f aca="true">IF(C403="","",IF(OR(H403="",NOT(OR(G403=St_Applied,G403=St_Interviewing))),"—",IF(H403&lt;TODAY(),"Overdue · "&amp;TEXT(H403,"dd mmm"),IF(H403=TODAY(),"Due today",IF(H403=TODAY()+1,"Tomorrow","In "&amp;(H403-TODAY())&amp;" days")))))</f>
        <v/>
      </c>
      <c r="J403" s="95" t="str">
        <f aca="true">IF(C403="","",IF(AND(F403&lt;&gt;"",OR(G403=St_Applied,G403=St_Interviewing)),TODAY()-F403,"—"))</f>
        <v/>
      </c>
      <c r="K403" s="91"/>
      <c r="L403" s="92"/>
      <c r="M403" s="91"/>
      <c r="N403" s="91"/>
      <c r="O403" s="91"/>
      <c r="P403" s="96"/>
      <c r="Q403" s="1" t="n">
        <f aca="false">IF(F403="",0,MONTH(F403))</f>
        <v>0</v>
      </c>
      <c r="R403" s="1" t="n">
        <f aca="false">IF(F403="",0,YEAR(F403))</f>
        <v>0</v>
      </c>
      <c r="S403" s="1" t="str">
        <f aca="false">IF(AND(C403&lt;&gt;"",H403&lt;&gt;"",OR(G403=St_Applied,G403=St_Interviewing)),H403+ROW()/100000,"")</f>
        <v/>
      </c>
    </row>
    <row r="404" customFormat="false" ht="21.75" hidden="false" customHeight="true" outlineLevel="0" collapsed="false">
      <c r="B404" s="89" t="str">
        <f aca="false">IF(C404="","",ROW()-7)</f>
        <v/>
      </c>
      <c r="C404" s="90"/>
      <c r="D404" s="91"/>
      <c r="E404" s="92"/>
      <c r="F404" s="93"/>
      <c r="G404" s="92"/>
      <c r="H404" s="93"/>
      <c r="I404" s="94" t="str">
        <f aca="true">IF(C404="","",IF(OR(H404="",NOT(OR(G404=St_Applied,G404=St_Interviewing))),"—",IF(H404&lt;TODAY(),"Overdue · "&amp;TEXT(H404,"dd mmm"),IF(H404=TODAY(),"Due today",IF(H404=TODAY()+1,"Tomorrow","In "&amp;(H404-TODAY())&amp;" days")))))</f>
        <v/>
      </c>
      <c r="J404" s="95" t="str">
        <f aca="true">IF(C404="","",IF(AND(F404&lt;&gt;"",OR(G404=St_Applied,G404=St_Interviewing)),TODAY()-F404,"—"))</f>
        <v/>
      </c>
      <c r="K404" s="91"/>
      <c r="L404" s="92"/>
      <c r="M404" s="91"/>
      <c r="N404" s="91"/>
      <c r="O404" s="91"/>
      <c r="P404" s="96"/>
      <c r="Q404" s="1" t="n">
        <f aca="false">IF(F404="",0,MONTH(F404))</f>
        <v>0</v>
      </c>
      <c r="R404" s="1" t="n">
        <f aca="false">IF(F404="",0,YEAR(F404))</f>
        <v>0</v>
      </c>
      <c r="S404" s="1" t="str">
        <f aca="false">IF(AND(C404&lt;&gt;"",H404&lt;&gt;"",OR(G404=St_Applied,G404=St_Interviewing)),H404+ROW()/100000,"")</f>
        <v/>
      </c>
    </row>
    <row r="405" customFormat="false" ht="21.75" hidden="false" customHeight="true" outlineLevel="0" collapsed="false">
      <c r="B405" s="89" t="str">
        <f aca="false">IF(C405="","",ROW()-7)</f>
        <v/>
      </c>
      <c r="C405" s="90"/>
      <c r="D405" s="91"/>
      <c r="E405" s="92"/>
      <c r="F405" s="93"/>
      <c r="G405" s="92"/>
      <c r="H405" s="93"/>
      <c r="I405" s="94" t="str">
        <f aca="true">IF(C405="","",IF(OR(H405="",NOT(OR(G405=St_Applied,G405=St_Interviewing))),"—",IF(H405&lt;TODAY(),"Overdue · "&amp;TEXT(H405,"dd mmm"),IF(H405=TODAY(),"Due today",IF(H405=TODAY()+1,"Tomorrow","In "&amp;(H405-TODAY())&amp;" days")))))</f>
        <v/>
      </c>
      <c r="J405" s="95" t="str">
        <f aca="true">IF(C405="","",IF(AND(F405&lt;&gt;"",OR(G405=St_Applied,G405=St_Interviewing)),TODAY()-F405,"—"))</f>
        <v/>
      </c>
      <c r="K405" s="91"/>
      <c r="L405" s="92"/>
      <c r="M405" s="91"/>
      <c r="N405" s="91"/>
      <c r="O405" s="91"/>
      <c r="P405" s="96"/>
      <c r="Q405" s="1" t="n">
        <f aca="false">IF(F405="",0,MONTH(F405))</f>
        <v>0</v>
      </c>
      <c r="R405" s="1" t="n">
        <f aca="false">IF(F405="",0,YEAR(F405))</f>
        <v>0</v>
      </c>
      <c r="S405" s="1" t="str">
        <f aca="false">IF(AND(C405&lt;&gt;"",H405&lt;&gt;"",OR(G405=St_Applied,G405=St_Interviewing)),H405+ROW()/100000,"")</f>
        <v/>
      </c>
    </row>
    <row r="406" customFormat="false" ht="21.75" hidden="false" customHeight="true" outlineLevel="0" collapsed="false">
      <c r="B406" s="89" t="str">
        <f aca="false">IF(C406="","",ROW()-7)</f>
        <v/>
      </c>
      <c r="C406" s="90"/>
      <c r="D406" s="91"/>
      <c r="E406" s="92"/>
      <c r="F406" s="93"/>
      <c r="G406" s="92"/>
      <c r="H406" s="93"/>
      <c r="I406" s="94" t="str">
        <f aca="true">IF(C406="","",IF(OR(H406="",NOT(OR(G406=St_Applied,G406=St_Interviewing))),"—",IF(H406&lt;TODAY(),"Overdue · "&amp;TEXT(H406,"dd mmm"),IF(H406=TODAY(),"Due today",IF(H406=TODAY()+1,"Tomorrow","In "&amp;(H406-TODAY())&amp;" days")))))</f>
        <v/>
      </c>
      <c r="J406" s="95" t="str">
        <f aca="true">IF(C406="","",IF(AND(F406&lt;&gt;"",OR(G406=St_Applied,G406=St_Interviewing)),TODAY()-F406,"—"))</f>
        <v/>
      </c>
      <c r="K406" s="91"/>
      <c r="L406" s="92"/>
      <c r="M406" s="91"/>
      <c r="N406" s="91"/>
      <c r="O406" s="91"/>
      <c r="P406" s="96"/>
      <c r="Q406" s="1" t="n">
        <f aca="false">IF(F406="",0,MONTH(F406))</f>
        <v>0</v>
      </c>
      <c r="R406" s="1" t="n">
        <f aca="false">IF(F406="",0,YEAR(F406))</f>
        <v>0</v>
      </c>
      <c r="S406" s="1" t="str">
        <f aca="false">IF(AND(C406&lt;&gt;"",H406&lt;&gt;"",OR(G406=St_Applied,G406=St_Interviewing)),H406+ROW()/100000,"")</f>
        <v/>
      </c>
    </row>
    <row r="407" customFormat="false" ht="21.75" hidden="false" customHeight="true" outlineLevel="0" collapsed="false">
      <c r="B407" s="89" t="str">
        <f aca="false">IF(C407="","",ROW()-7)</f>
        <v/>
      </c>
      <c r="C407" s="90"/>
      <c r="D407" s="91"/>
      <c r="E407" s="92"/>
      <c r="F407" s="93"/>
      <c r="G407" s="92"/>
      <c r="H407" s="93"/>
      <c r="I407" s="94" t="str">
        <f aca="true">IF(C407="","",IF(OR(H407="",NOT(OR(G407=St_Applied,G407=St_Interviewing))),"—",IF(H407&lt;TODAY(),"Overdue · "&amp;TEXT(H407,"dd mmm"),IF(H407=TODAY(),"Due today",IF(H407=TODAY()+1,"Tomorrow","In "&amp;(H407-TODAY())&amp;" days")))))</f>
        <v/>
      </c>
      <c r="J407" s="95" t="str">
        <f aca="true">IF(C407="","",IF(AND(F407&lt;&gt;"",OR(G407=St_Applied,G407=St_Interviewing)),TODAY()-F407,"—"))</f>
        <v/>
      </c>
      <c r="K407" s="91"/>
      <c r="L407" s="92"/>
      <c r="M407" s="91"/>
      <c r="N407" s="91"/>
      <c r="O407" s="91"/>
      <c r="P407" s="96"/>
      <c r="Q407" s="1" t="n">
        <f aca="false">IF(F407="",0,MONTH(F407))</f>
        <v>0</v>
      </c>
      <c r="R407" s="1" t="n">
        <f aca="false">IF(F407="",0,YEAR(F407))</f>
        <v>0</v>
      </c>
      <c r="S407" s="1" t="str">
        <f aca="false">IF(AND(C407&lt;&gt;"",H407&lt;&gt;"",OR(G407=St_Applied,G407=St_Interviewing)),H407+ROW()/100000,"")</f>
        <v/>
      </c>
    </row>
    <row r="408" customFormat="false" ht="21.75" hidden="false" customHeight="true" outlineLevel="0" collapsed="false">
      <c r="B408" s="89" t="str">
        <f aca="false">IF(C408="","",ROW()-7)</f>
        <v/>
      </c>
      <c r="C408" s="90"/>
      <c r="D408" s="91"/>
      <c r="E408" s="92"/>
      <c r="F408" s="93"/>
      <c r="G408" s="92"/>
      <c r="H408" s="93"/>
      <c r="I408" s="94" t="str">
        <f aca="true">IF(C408="","",IF(OR(H408="",NOT(OR(G408=St_Applied,G408=St_Interviewing))),"—",IF(H408&lt;TODAY(),"Overdue · "&amp;TEXT(H408,"dd mmm"),IF(H408=TODAY(),"Due today",IF(H408=TODAY()+1,"Tomorrow","In "&amp;(H408-TODAY())&amp;" days")))))</f>
        <v/>
      </c>
      <c r="J408" s="95" t="str">
        <f aca="true">IF(C408="","",IF(AND(F408&lt;&gt;"",OR(G408=St_Applied,G408=St_Interviewing)),TODAY()-F408,"—"))</f>
        <v/>
      </c>
      <c r="K408" s="91"/>
      <c r="L408" s="92"/>
      <c r="M408" s="91"/>
      <c r="N408" s="91"/>
      <c r="O408" s="91"/>
      <c r="P408" s="96"/>
      <c r="Q408" s="1" t="n">
        <f aca="false">IF(F408="",0,MONTH(F408))</f>
        <v>0</v>
      </c>
      <c r="R408" s="1" t="n">
        <f aca="false">IF(F408="",0,YEAR(F408))</f>
        <v>0</v>
      </c>
      <c r="S408" s="1" t="str">
        <f aca="false">IF(AND(C408&lt;&gt;"",H408&lt;&gt;"",OR(G408=St_Applied,G408=St_Interviewing)),H408+ROW()/100000,"")</f>
        <v/>
      </c>
    </row>
    <row r="409" customFormat="false" ht="21.75" hidden="false" customHeight="true" outlineLevel="0" collapsed="false">
      <c r="B409" s="89" t="str">
        <f aca="false">IF(C409="","",ROW()-7)</f>
        <v/>
      </c>
      <c r="C409" s="90"/>
      <c r="D409" s="91"/>
      <c r="E409" s="92"/>
      <c r="F409" s="93"/>
      <c r="G409" s="92"/>
      <c r="H409" s="93"/>
      <c r="I409" s="94" t="str">
        <f aca="true">IF(C409="","",IF(OR(H409="",NOT(OR(G409=St_Applied,G409=St_Interviewing))),"—",IF(H409&lt;TODAY(),"Overdue · "&amp;TEXT(H409,"dd mmm"),IF(H409=TODAY(),"Due today",IF(H409=TODAY()+1,"Tomorrow","In "&amp;(H409-TODAY())&amp;" days")))))</f>
        <v/>
      </c>
      <c r="J409" s="95" t="str">
        <f aca="true">IF(C409="","",IF(AND(F409&lt;&gt;"",OR(G409=St_Applied,G409=St_Interviewing)),TODAY()-F409,"—"))</f>
        <v/>
      </c>
      <c r="K409" s="91"/>
      <c r="L409" s="92"/>
      <c r="M409" s="91"/>
      <c r="N409" s="91"/>
      <c r="O409" s="91"/>
      <c r="P409" s="96"/>
      <c r="Q409" s="1" t="n">
        <f aca="false">IF(F409="",0,MONTH(F409))</f>
        <v>0</v>
      </c>
      <c r="R409" s="1" t="n">
        <f aca="false">IF(F409="",0,YEAR(F409))</f>
        <v>0</v>
      </c>
      <c r="S409" s="1" t="str">
        <f aca="false">IF(AND(C409&lt;&gt;"",H409&lt;&gt;"",OR(G409=St_Applied,G409=St_Interviewing)),H409+ROW()/100000,"")</f>
        <v/>
      </c>
    </row>
    <row r="410" customFormat="false" ht="21.75" hidden="false" customHeight="true" outlineLevel="0" collapsed="false">
      <c r="B410" s="89" t="str">
        <f aca="false">IF(C410="","",ROW()-7)</f>
        <v/>
      </c>
      <c r="C410" s="90"/>
      <c r="D410" s="91"/>
      <c r="E410" s="92"/>
      <c r="F410" s="93"/>
      <c r="G410" s="92"/>
      <c r="H410" s="93"/>
      <c r="I410" s="94" t="str">
        <f aca="true">IF(C410="","",IF(OR(H410="",NOT(OR(G410=St_Applied,G410=St_Interviewing))),"—",IF(H410&lt;TODAY(),"Overdue · "&amp;TEXT(H410,"dd mmm"),IF(H410=TODAY(),"Due today",IF(H410=TODAY()+1,"Tomorrow","In "&amp;(H410-TODAY())&amp;" days")))))</f>
        <v/>
      </c>
      <c r="J410" s="95" t="str">
        <f aca="true">IF(C410="","",IF(AND(F410&lt;&gt;"",OR(G410=St_Applied,G410=St_Interviewing)),TODAY()-F410,"—"))</f>
        <v/>
      </c>
      <c r="K410" s="91"/>
      <c r="L410" s="92"/>
      <c r="M410" s="91"/>
      <c r="N410" s="91"/>
      <c r="O410" s="91"/>
      <c r="P410" s="96"/>
      <c r="Q410" s="1" t="n">
        <f aca="false">IF(F410="",0,MONTH(F410))</f>
        <v>0</v>
      </c>
      <c r="R410" s="1" t="n">
        <f aca="false">IF(F410="",0,YEAR(F410))</f>
        <v>0</v>
      </c>
      <c r="S410" s="1" t="str">
        <f aca="false">IF(AND(C410&lt;&gt;"",H410&lt;&gt;"",OR(G410=St_Applied,G410=St_Interviewing)),H410+ROW()/100000,"")</f>
        <v/>
      </c>
    </row>
    <row r="411" customFormat="false" ht="21.75" hidden="false" customHeight="true" outlineLevel="0" collapsed="false">
      <c r="B411" s="89" t="str">
        <f aca="false">IF(C411="","",ROW()-7)</f>
        <v/>
      </c>
      <c r="C411" s="90"/>
      <c r="D411" s="91"/>
      <c r="E411" s="92"/>
      <c r="F411" s="93"/>
      <c r="G411" s="92"/>
      <c r="H411" s="93"/>
      <c r="I411" s="94" t="str">
        <f aca="true">IF(C411="","",IF(OR(H411="",NOT(OR(G411=St_Applied,G411=St_Interviewing))),"—",IF(H411&lt;TODAY(),"Overdue · "&amp;TEXT(H411,"dd mmm"),IF(H411=TODAY(),"Due today",IF(H411=TODAY()+1,"Tomorrow","In "&amp;(H411-TODAY())&amp;" days")))))</f>
        <v/>
      </c>
      <c r="J411" s="95" t="str">
        <f aca="true">IF(C411="","",IF(AND(F411&lt;&gt;"",OR(G411=St_Applied,G411=St_Interviewing)),TODAY()-F411,"—"))</f>
        <v/>
      </c>
      <c r="K411" s="91"/>
      <c r="L411" s="92"/>
      <c r="M411" s="91"/>
      <c r="N411" s="91"/>
      <c r="O411" s="91"/>
      <c r="P411" s="96"/>
      <c r="Q411" s="1" t="n">
        <f aca="false">IF(F411="",0,MONTH(F411))</f>
        <v>0</v>
      </c>
      <c r="R411" s="1" t="n">
        <f aca="false">IF(F411="",0,YEAR(F411))</f>
        <v>0</v>
      </c>
      <c r="S411" s="1" t="str">
        <f aca="false">IF(AND(C411&lt;&gt;"",H411&lt;&gt;"",OR(G411=St_Applied,G411=St_Interviewing)),H411+ROW()/100000,"")</f>
        <v/>
      </c>
    </row>
    <row r="412" customFormat="false" ht="21.75" hidden="false" customHeight="true" outlineLevel="0" collapsed="false">
      <c r="B412" s="89" t="str">
        <f aca="false">IF(C412="","",ROW()-7)</f>
        <v/>
      </c>
      <c r="C412" s="90"/>
      <c r="D412" s="91"/>
      <c r="E412" s="92"/>
      <c r="F412" s="93"/>
      <c r="G412" s="92"/>
      <c r="H412" s="93"/>
      <c r="I412" s="94" t="str">
        <f aca="true">IF(C412="","",IF(OR(H412="",NOT(OR(G412=St_Applied,G412=St_Interviewing))),"—",IF(H412&lt;TODAY(),"Overdue · "&amp;TEXT(H412,"dd mmm"),IF(H412=TODAY(),"Due today",IF(H412=TODAY()+1,"Tomorrow","In "&amp;(H412-TODAY())&amp;" days")))))</f>
        <v/>
      </c>
      <c r="J412" s="95" t="str">
        <f aca="true">IF(C412="","",IF(AND(F412&lt;&gt;"",OR(G412=St_Applied,G412=St_Interviewing)),TODAY()-F412,"—"))</f>
        <v/>
      </c>
      <c r="K412" s="91"/>
      <c r="L412" s="92"/>
      <c r="M412" s="91"/>
      <c r="N412" s="91"/>
      <c r="O412" s="91"/>
      <c r="P412" s="96"/>
      <c r="Q412" s="1" t="n">
        <f aca="false">IF(F412="",0,MONTH(F412))</f>
        <v>0</v>
      </c>
      <c r="R412" s="1" t="n">
        <f aca="false">IF(F412="",0,YEAR(F412))</f>
        <v>0</v>
      </c>
      <c r="S412" s="1" t="str">
        <f aca="false">IF(AND(C412&lt;&gt;"",H412&lt;&gt;"",OR(G412=St_Applied,G412=St_Interviewing)),H412+ROW()/100000,"")</f>
        <v/>
      </c>
    </row>
    <row r="413" customFormat="false" ht="21.75" hidden="false" customHeight="true" outlineLevel="0" collapsed="false">
      <c r="B413" s="89" t="str">
        <f aca="false">IF(C413="","",ROW()-7)</f>
        <v/>
      </c>
      <c r="C413" s="90"/>
      <c r="D413" s="91"/>
      <c r="E413" s="92"/>
      <c r="F413" s="93"/>
      <c r="G413" s="92"/>
      <c r="H413" s="93"/>
      <c r="I413" s="94" t="str">
        <f aca="true">IF(C413="","",IF(OR(H413="",NOT(OR(G413=St_Applied,G413=St_Interviewing))),"—",IF(H413&lt;TODAY(),"Overdue · "&amp;TEXT(H413,"dd mmm"),IF(H413=TODAY(),"Due today",IF(H413=TODAY()+1,"Tomorrow","In "&amp;(H413-TODAY())&amp;" days")))))</f>
        <v/>
      </c>
      <c r="J413" s="95" t="str">
        <f aca="true">IF(C413="","",IF(AND(F413&lt;&gt;"",OR(G413=St_Applied,G413=St_Interviewing)),TODAY()-F413,"—"))</f>
        <v/>
      </c>
      <c r="K413" s="91"/>
      <c r="L413" s="92"/>
      <c r="M413" s="91"/>
      <c r="N413" s="91"/>
      <c r="O413" s="91"/>
      <c r="P413" s="96"/>
      <c r="Q413" s="1" t="n">
        <f aca="false">IF(F413="",0,MONTH(F413))</f>
        <v>0</v>
      </c>
      <c r="R413" s="1" t="n">
        <f aca="false">IF(F413="",0,YEAR(F413))</f>
        <v>0</v>
      </c>
      <c r="S413" s="1" t="str">
        <f aca="false">IF(AND(C413&lt;&gt;"",H413&lt;&gt;"",OR(G413=St_Applied,G413=St_Interviewing)),H413+ROW()/100000,"")</f>
        <v/>
      </c>
    </row>
    <row r="414" customFormat="false" ht="21.75" hidden="false" customHeight="true" outlineLevel="0" collapsed="false">
      <c r="B414" s="89" t="str">
        <f aca="false">IF(C414="","",ROW()-7)</f>
        <v/>
      </c>
      <c r="C414" s="90"/>
      <c r="D414" s="91"/>
      <c r="E414" s="92"/>
      <c r="F414" s="93"/>
      <c r="G414" s="92"/>
      <c r="H414" s="93"/>
      <c r="I414" s="94" t="str">
        <f aca="true">IF(C414="","",IF(OR(H414="",NOT(OR(G414=St_Applied,G414=St_Interviewing))),"—",IF(H414&lt;TODAY(),"Overdue · "&amp;TEXT(H414,"dd mmm"),IF(H414=TODAY(),"Due today",IF(H414=TODAY()+1,"Tomorrow","In "&amp;(H414-TODAY())&amp;" days")))))</f>
        <v/>
      </c>
      <c r="J414" s="95" t="str">
        <f aca="true">IF(C414="","",IF(AND(F414&lt;&gt;"",OR(G414=St_Applied,G414=St_Interviewing)),TODAY()-F414,"—"))</f>
        <v/>
      </c>
      <c r="K414" s="91"/>
      <c r="L414" s="92"/>
      <c r="M414" s="91"/>
      <c r="N414" s="91"/>
      <c r="O414" s="91"/>
      <c r="P414" s="96"/>
      <c r="Q414" s="1" t="n">
        <f aca="false">IF(F414="",0,MONTH(F414))</f>
        <v>0</v>
      </c>
      <c r="R414" s="1" t="n">
        <f aca="false">IF(F414="",0,YEAR(F414))</f>
        <v>0</v>
      </c>
      <c r="S414" s="1" t="str">
        <f aca="false">IF(AND(C414&lt;&gt;"",H414&lt;&gt;"",OR(G414=St_Applied,G414=St_Interviewing)),H414+ROW()/100000,"")</f>
        <v/>
      </c>
    </row>
    <row r="415" customFormat="false" ht="21.75" hidden="false" customHeight="true" outlineLevel="0" collapsed="false">
      <c r="B415" s="89" t="str">
        <f aca="false">IF(C415="","",ROW()-7)</f>
        <v/>
      </c>
      <c r="C415" s="90"/>
      <c r="D415" s="91"/>
      <c r="E415" s="92"/>
      <c r="F415" s="93"/>
      <c r="G415" s="92"/>
      <c r="H415" s="93"/>
      <c r="I415" s="94" t="str">
        <f aca="true">IF(C415="","",IF(OR(H415="",NOT(OR(G415=St_Applied,G415=St_Interviewing))),"—",IF(H415&lt;TODAY(),"Overdue · "&amp;TEXT(H415,"dd mmm"),IF(H415=TODAY(),"Due today",IF(H415=TODAY()+1,"Tomorrow","In "&amp;(H415-TODAY())&amp;" days")))))</f>
        <v/>
      </c>
      <c r="J415" s="95" t="str">
        <f aca="true">IF(C415="","",IF(AND(F415&lt;&gt;"",OR(G415=St_Applied,G415=St_Interviewing)),TODAY()-F415,"—"))</f>
        <v/>
      </c>
      <c r="K415" s="91"/>
      <c r="L415" s="92"/>
      <c r="M415" s="91"/>
      <c r="N415" s="91"/>
      <c r="O415" s="91"/>
      <c r="P415" s="96"/>
      <c r="Q415" s="1" t="n">
        <f aca="false">IF(F415="",0,MONTH(F415))</f>
        <v>0</v>
      </c>
      <c r="R415" s="1" t="n">
        <f aca="false">IF(F415="",0,YEAR(F415))</f>
        <v>0</v>
      </c>
      <c r="S415" s="1" t="str">
        <f aca="false">IF(AND(C415&lt;&gt;"",H415&lt;&gt;"",OR(G415=St_Applied,G415=St_Interviewing)),H415+ROW()/100000,"")</f>
        <v/>
      </c>
    </row>
    <row r="416" customFormat="false" ht="21.75" hidden="false" customHeight="true" outlineLevel="0" collapsed="false">
      <c r="B416" s="89" t="str">
        <f aca="false">IF(C416="","",ROW()-7)</f>
        <v/>
      </c>
      <c r="C416" s="90"/>
      <c r="D416" s="91"/>
      <c r="E416" s="92"/>
      <c r="F416" s="93"/>
      <c r="G416" s="92"/>
      <c r="H416" s="93"/>
      <c r="I416" s="94" t="str">
        <f aca="true">IF(C416="","",IF(OR(H416="",NOT(OR(G416=St_Applied,G416=St_Interviewing))),"—",IF(H416&lt;TODAY(),"Overdue · "&amp;TEXT(H416,"dd mmm"),IF(H416=TODAY(),"Due today",IF(H416=TODAY()+1,"Tomorrow","In "&amp;(H416-TODAY())&amp;" days")))))</f>
        <v/>
      </c>
      <c r="J416" s="95" t="str">
        <f aca="true">IF(C416="","",IF(AND(F416&lt;&gt;"",OR(G416=St_Applied,G416=St_Interviewing)),TODAY()-F416,"—"))</f>
        <v/>
      </c>
      <c r="K416" s="91"/>
      <c r="L416" s="92"/>
      <c r="M416" s="91"/>
      <c r="N416" s="91"/>
      <c r="O416" s="91"/>
      <c r="P416" s="96"/>
      <c r="Q416" s="1" t="n">
        <f aca="false">IF(F416="",0,MONTH(F416))</f>
        <v>0</v>
      </c>
      <c r="R416" s="1" t="n">
        <f aca="false">IF(F416="",0,YEAR(F416))</f>
        <v>0</v>
      </c>
      <c r="S416" s="1" t="str">
        <f aca="false">IF(AND(C416&lt;&gt;"",H416&lt;&gt;"",OR(G416=St_Applied,G416=St_Interviewing)),H416+ROW()/100000,"")</f>
        <v/>
      </c>
    </row>
    <row r="417" customFormat="false" ht="21.75" hidden="false" customHeight="true" outlineLevel="0" collapsed="false">
      <c r="B417" s="89" t="str">
        <f aca="false">IF(C417="","",ROW()-7)</f>
        <v/>
      </c>
      <c r="C417" s="90"/>
      <c r="D417" s="91"/>
      <c r="E417" s="92"/>
      <c r="F417" s="93"/>
      <c r="G417" s="92"/>
      <c r="H417" s="93"/>
      <c r="I417" s="94" t="str">
        <f aca="true">IF(C417="","",IF(OR(H417="",NOT(OR(G417=St_Applied,G417=St_Interviewing))),"—",IF(H417&lt;TODAY(),"Overdue · "&amp;TEXT(H417,"dd mmm"),IF(H417=TODAY(),"Due today",IF(H417=TODAY()+1,"Tomorrow","In "&amp;(H417-TODAY())&amp;" days")))))</f>
        <v/>
      </c>
      <c r="J417" s="95" t="str">
        <f aca="true">IF(C417="","",IF(AND(F417&lt;&gt;"",OR(G417=St_Applied,G417=St_Interviewing)),TODAY()-F417,"—"))</f>
        <v/>
      </c>
      <c r="K417" s="91"/>
      <c r="L417" s="92"/>
      <c r="M417" s="91"/>
      <c r="N417" s="91"/>
      <c r="O417" s="91"/>
      <c r="P417" s="96"/>
      <c r="Q417" s="1" t="n">
        <f aca="false">IF(F417="",0,MONTH(F417))</f>
        <v>0</v>
      </c>
      <c r="R417" s="1" t="n">
        <f aca="false">IF(F417="",0,YEAR(F417))</f>
        <v>0</v>
      </c>
      <c r="S417" s="1" t="str">
        <f aca="false">IF(AND(C417&lt;&gt;"",H417&lt;&gt;"",OR(G417=St_Applied,G417=St_Interviewing)),H417+ROW()/100000,"")</f>
        <v/>
      </c>
    </row>
    <row r="418" customFormat="false" ht="21.75" hidden="false" customHeight="true" outlineLevel="0" collapsed="false">
      <c r="B418" s="89" t="str">
        <f aca="false">IF(C418="","",ROW()-7)</f>
        <v/>
      </c>
      <c r="C418" s="90"/>
      <c r="D418" s="91"/>
      <c r="E418" s="92"/>
      <c r="F418" s="93"/>
      <c r="G418" s="92"/>
      <c r="H418" s="93"/>
      <c r="I418" s="94" t="str">
        <f aca="true">IF(C418="","",IF(OR(H418="",NOT(OR(G418=St_Applied,G418=St_Interviewing))),"—",IF(H418&lt;TODAY(),"Overdue · "&amp;TEXT(H418,"dd mmm"),IF(H418=TODAY(),"Due today",IF(H418=TODAY()+1,"Tomorrow","In "&amp;(H418-TODAY())&amp;" days")))))</f>
        <v/>
      </c>
      <c r="J418" s="95" t="str">
        <f aca="true">IF(C418="","",IF(AND(F418&lt;&gt;"",OR(G418=St_Applied,G418=St_Interviewing)),TODAY()-F418,"—"))</f>
        <v/>
      </c>
      <c r="K418" s="91"/>
      <c r="L418" s="92"/>
      <c r="M418" s="91"/>
      <c r="N418" s="91"/>
      <c r="O418" s="91"/>
      <c r="P418" s="96"/>
      <c r="Q418" s="1" t="n">
        <f aca="false">IF(F418="",0,MONTH(F418))</f>
        <v>0</v>
      </c>
      <c r="R418" s="1" t="n">
        <f aca="false">IF(F418="",0,YEAR(F418))</f>
        <v>0</v>
      </c>
      <c r="S418" s="1" t="str">
        <f aca="false">IF(AND(C418&lt;&gt;"",H418&lt;&gt;"",OR(G418=St_Applied,G418=St_Interviewing)),H418+ROW()/100000,"")</f>
        <v/>
      </c>
    </row>
    <row r="419" customFormat="false" ht="21.75" hidden="false" customHeight="true" outlineLevel="0" collapsed="false">
      <c r="B419" s="89" t="str">
        <f aca="false">IF(C419="","",ROW()-7)</f>
        <v/>
      </c>
      <c r="C419" s="90"/>
      <c r="D419" s="91"/>
      <c r="E419" s="92"/>
      <c r="F419" s="93"/>
      <c r="G419" s="92"/>
      <c r="H419" s="93"/>
      <c r="I419" s="94" t="str">
        <f aca="true">IF(C419="","",IF(OR(H419="",NOT(OR(G419=St_Applied,G419=St_Interviewing))),"—",IF(H419&lt;TODAY(),"Overdue · "&amp;TEXT(H419,"dd mmm"),IF(H419=TODAY(),"Due today",IF(H419=TODAY()+1,"Tomorrow","In "&amp;(H419-TODAY())&amp;" days")))))</f>
        <v/>
      </c>
      <c r="J419" s="95" t="str">
        <f aca="true">IF(C419="","",IF(AND(F419&lt;&gt;"",OR(G419=St_Applied,G419=St_Interviewing)),TODAY()-F419,"—"))</f>
        <v/>
      </c>
      <c r="K419" s="91"/>
      <c r="L419" s="92"/>
      <c r="M419" s="91"/>
      <c r="N419" s="91"/>
      <c r="O419" s="91"/>
      <c r="P419" s="96"/>
      <c r="Q419" s="1" t="n">
        <f aca="false">IF(F419="",0,MONTH(F419))</f>
        <v>0</v>
      </c>
      <c r="R419" s="1" t="n">
        <f aca="false">IF(F419="",0,YEAR(F419))</f>
        <v>0</v>
      </c>
      <c r="S419" s="1" t="str">
        <f aca="false">IF(AND(C419&lt;&gt;"",H419&lt;&gt;"",OR(G419=St_Applied,G419=St_Interviewing)),H419+ROW()/100000,"")</f>
        <v/>
      </c>
    </row>
    <row r="420" customFormat="false" ht="21.75" hidden="false" customHeight="true" outlineLevel="0" collapsed="false">
      <c r="B420" s="89" t="str">
        <f aca="false">IF(C420="","",ROW()-7)</f>
        <v/>
      </c>
      <c r="C420" s="90"/>
      <c r="D420" s="91"/>
      <c r="E420" s="92"/>
      <c r="F420" s="93"/>
      <c r="G420" s="92"/>
      <c r="H420" s="93"/>
      <c r="I420" s="94" t="str">
        <f aca="true">IF(C420="","",IF(OR(H420="",NOT(OR(G420=St_Applied,G420=St_Interviewing))),"—",IF(H420&lt;TODAY(),"Overdue · "&amp;TEXT(H420,"dd mmm"),IF(H420=TODAY(),"Due today",IF(H420=TODAY()+1,"Tomorrow","In "&amp;(H420-TODAY())&amp;" days")))))</f>
        <v/>
      </c>
      <c r="J420" s="95" t="str">
        <f aca="true">IF(C420="","",IF(AND(F420&lt;&gt;"",OR(G420=St_Applied,G420=St_Interviewing)),TODAY()-F420,"—"))</f>
        <v/>
      </c>
      <c r="K420" s="91"/>
      <c r="L420" s="92"/>
      <c r="M420" s="91"/>
      <c r="N420" s="91"/>
      <c r="O420" s="91"/>
      <c r="P420" s="96"/>
      <c r="Q420" s="1" t="n">
        <f aca="false">IF(F420="",0,MONTH(F420))</f>
        <v>0</v>
      </c>
      <c r="R420" s="1" t="n">
        <f aca="false">IF(F420="",0,YEAR(F420))</f>
        <v>0</v>
      </c>
      <c r="S420" s="1" t="str">
        <f aca="false">IF(AND(C420&lt;&gt;"",H420&lt;&gt;"",OR(G420=St_Applied,G420=St_Interviewing)),H420+ROW()/100000,"")</f>
        <v/>
      </c>
    </row>
    <row r="421" customFormat="false" ht="21.75" hidden="false" customHeight="true" outlineLevel="0" collapsed="false">
      <c r="B421" s="89" t="str">
        <f aca="false">IF(C421="","",ROW()-7)</f>
        <v/>
      </c>
      <c r="C421" s="90"/>
      <c r="D421" s="91"/>
      <c r="E421" s="92"/>
      <c r="F421" s="93"/>
      <c r="G421" s="92"/>
      <c r="H421" s="93"/>
      <c r="I421" s="94" t="str">
        <f aca="true">IF(C421="","",IF(OR(H421="",NOT(OR(G421=St_Applied,G421=St_Interviewing))),"—",IF(H421&lt;TODAY(),"Overdue · "&amp;TEXT(H421,"dd mmm"),IF(H421=TODAY(),"Due today",IF(H421=TODAY()+1,"Tomorrow","In "&amp;(H421-TODAY())&amp;" days")))))</f>
        <v/>
      </c>
      <c r="J421" s="95" t="str">
        <f aca="true">IF(C421="","",IF(AND(F421&lt;&gt;"",OR(G421=St_Applied,G421=St_Interviewing)),TODAY()-F421,"—"))</f>
        <v/>
      </c>
      <c r="K421" s="91"/>
      <c r="L421" s="92"/>
      <c r="M421" s="91"/>
      <c r="N421" s="91"/>
      <c r="O421" s="91"/>
      <c r="P421" s="96"/>
      <c r="Q421" s="1" t="n">
        <f aca="false">IF(F421="",0,MONTH(F421))</f>
        <v>0</v>
      </c>
      <c r="R421" s="1" t="n">
        <f aca="false">IF(F421="",0,YEAR(F421))</f>
        <v>0</v>
      </c>
      <c r="S421" s="1" t="str">
        <f aca="false">IF(AND(C421&lt;&gt;"",H421&lt;&gt;"",OR(G421=St_Applied,G421=St_Interviewing)),H421+ROW()/100000,"")</f>
        <v/>
      </c>
    </row>
    <row r="422" customFormat="false" ht="21.75" hidden="false" customHeight="true" outlineLevel="0" collapsed="false">
      <c r="B422" s="89" t="str">
        <f aca="false">IF(C422="","",ROW()-7)</f>
        <v/>
      </c>
      <c r="C422" s="90"/>
      <c r="D422" s="91"/>
      <c r="E422" s="92"/>
      <c r="F422" s="93"/>
      <c r="G422" s="92"/>
      <c r="H422" s="93"/>
      <c r="I422" s="94" t="str">
        <f aca="true">IF(C422="","",IF(OR(H422="",NOT(OR(G422=St_Applied,G422=St_Interviewing))),"—",IF(H422&lt;TODAY(),"Overdue · "&amp;TEXT(H422,"dd mmm"),IF(H422=TODAY(),"Due today",IF(H422=TODAY()+1,"Tomorrow","In "&amp;(H422-TODAY())&amp;" days")))))</f>
        <v/>
      </c>
      <c r="J422" s="95" t="str">
        <f aca="true">IF(C422="","",IF(AND(F422&lt;&gt;"",OR(G422=St_Applied,G422=St_Interviewing)),TODAY()-F422,"—"))</f>
        <v/>
      </c>
      <c r="K422" s="91"/>
      <c r="L422" s="92"/>
      <c r="M422" s="91"/>
      <c r="N422" s="91"/>
      <c r="O422" s="91"/>
      <c r="P422" s="96"/>
      <c r="Q422" s="1" t="n">
        <f aca="false">IF(F422="",0,MONTH(F422))</f>
        <v>0</v>
      </c>
      <c r="R422" s="1" t="n">
        <f aca="false">IF(F422="",0,YEAR(F422))</f>
        <v>0</v>
      </c>
      <c r="S422" s="1" t="str">
        <f aca="false">IF(AND(C422&lt;&gt;"",H422&lt;&gt;"",OR(G422=St_Applied,G422=St_Interviewing)),H422+ROW()/100000,"")</f>
        <v/>
      </c>
    </row>
    <row r="423" customFormat="false" ht="21.75" hidden="false" customHeight="true" outlineLevel="0" collapsed="false">
      <c r="B423" s="89" t="str">
        <f aca="false">IF(C423="","",ROW()-7)</f>
        <v/>
      </c>
      <c r="C423" s="90"/>
      <c r="D423" s="91"/>
      <c r="E423" s="92"/>
      <c r="F423" s="93"/>
      <c r="G423" s="92"/>
      <c r="H423" s="93"/>
      <c r="I423" s="94" t="str">
        <f aca="true">IF(C423="","",IF(OR(H423="",NOT(OR(G423=St_Applied,G423=St_Interviewing))),"—",IF(H423&lt;TODAY(),"Overdue · "&amp;TEXT(H423,"dd mmm"),IF(H423=TODAY(),"Due today",IF(H423=TODAY()+1,"Tomorrow","In "&amp;(H423-TODAY())&amp;" days")))))</f>
        <v/>
      </c>
      <c r="J423" s="95" t="str">
        <f aca="true">IF(C423="","",IF(AND(F423&lt;&gt;"",OR(G423=St_Applied,G423=St_Interviewing)),TODAY()-F423,"—"))</f>
        <v/>
      </c>
      <c r="K423" s="91"/>
      <c r="L423" s="92"/>
      <c r="M423" s="91"/>
      <c r="N423" s="91"/>
      <c r="O423" s="91"/>
      <c r="P423" s="96"/>
      <c r="Q423" s="1" t="n">
        <f aca="false">IF(F423="",0,MONTH(F423))</f>
        <v>0</v>
      </c>
      <c r="R423" s="1" t="n">
        <f aca="false">IF(F423="",0,YEAR(F423))</f>
        <v>0</v>
      </c>
      <c r="S423" s="1" t="str">
        <f aca="false">IF(AND(C423&lt;&gt;"",H423&lt;&gt;"",OR(G423=St_Applied,G423=St_Interviewing)),H423+ROW()/100000,"")</f>
        <v/>
      </c>
    </row>
    <row r="424" customFormat="false" ht="21.75" hidden="false" customHeight="true" outlineLevel="0" collapsed="false">
      <c r="B424" s="89" t="str">
        <f aca="false">IF(C424="","",ROW()-7)</f>
        <v/>
      </c>
      <c r="C424" s="90"/>
      <c r="D424" s="91"/>
      <c r="E424" s="92"/>
      <c r="F424" s="93"/>
      <c r="G424" s="92"/>
      <c r="H424" s="93"/>
      <c r="I424" s="94" t="str">
        <f aca="true">IF(C424="","",IF(OR(H424="",NOT(OR(G424=St_Applied,G424=St_Interviewing))),"—",IF(H424&lt;TODAY(),"Overdue · "&amp;TEXT(H424,"dd mmm"),IF(H424=TODAY(),"Due today",IF(H424=TODAY()+1,"Tomorrow","In "&amp;(H424-TODAY())&amp;" days")))))</f>
        <v/>
      </c>
      <c r="J424" s="95" t="str">
        <f aca="true">IF(C424="","",IF(AND(F424&lt;&gt;"",OR(G424=St_Applied,G424=St_Interviewing)),TODAY()-F424,"—"))</f>
        <v/>
      </c>
      <c r="K424" s="91"/>
      <c r="L424" s="92"/>
      <c r="M424" s="91"/>
      <c r="N424" s="91"/>
      <c r="O424" s="91"/>
      <c r="P424" s="96"/>
      <c r="Q424" s="1" t="n">
        <f aca="false">IF(F424="",0,MONTH(F424))</f>
        <v>0</v>
      </c>
      <c r="R424" s="1" t="n">
        <f aca="false">IF(F424="",0,YEAR(F424))</f>
        <v>0</v>
      </c>
      <c r="S424" s="1" t="str">
        <f aca="false">IF(AND(C424&lt;&gt;"",H424&lt;&gt;"",OR(G424=St_Applied,G424=St_Interviewing)),H424+ROW()/100000,"")</f>
        <v/>
      </c>
    </row>
    <row r="425" customFormat="false" ht="21.75" hidden="false" customHeight="true" outlineLevel="0" collapsed="false">
      <c r="B425" s="89" t="str">
        <f aca="false">IF(C425="","",ROW()-7)</f>
        <v/>
      </c>
      <c r="C425" s="90"/>
      <c r="D425" s="91"/>
      <c r="E425" s="92"/>
      <c r="F425" s="93"/>
      <c r="G425" s="92"/>
      <c r="H425" s="93"/>
      <c r="I425" s="94" t="str">
        <f aca="true">IF(C425="","",IF(OR(H425="",NOT(OR(G425=St_Applied,G425=St_Interviewing))),"—",IF(H425&lt;TODAY(),"Overdue · "&amp;TEXT(H425,"dd mmm"),IF(H425=TODAY(),"Due today",IF(H425=TODAY()+1,"Tomorrow","In "&amp;(H425-TODAY())&amp;" days")))))</f>
        <v/>
      </c>
      <c r="J425" s="95" t="str">
        <f aca="true">IF(C425="","",IF(AND(F425&lt;&gt;"",OR(G425=St_Applied,G425=St_Interviewing)),TODAY()-F425,"—"))</f>
        <v/>
      </c>
      <c r="K425" s="91"/>
      <c r="L425" s="92"/>
      <c r="M425" s="91"/>
      <c r="N425" s="91"/>
      <c r="O425" s="91"/>
      <c r="P425" s="96"/>
      <c r="Q425" s="1" t="n">
        <f aca="false">IF(F425="",0,MONTH(F425))</f>
        <v>0</v>
      </c>
      <c r="R425" s="1" t="n">
        <f aca="false">IF(F425="",0,YEAR(F425))</f>
        <v>0</v>
      </c>
      <c r="S425" s="1" t="str">
        <f aca="false">IF(AND(C425&lt;&gt;"",H425&lt;&gt;"",OR(G425=St_Applied,G425=St_Interviewing)),H425+ROW()/100000,"")</f>
        <v/>
      </c>
    </row>
    <row r="426" customFormat="false" ht="21.75" hidden="false" customHeight="true" outlineLevel="0" collapsed="false">
      <c r="B426" s="89" t="str">
        <f aca="false">IF(C426="","",ROW()-7)</f>
        <v/>
      </c>
      <c r="C426" s="90"/>
      <c r="D426" s="91"/>
      <c r="E426" s="92"/>
      <c r="F426" s="93"/>
      <c r="G426" s="92"/>
      <c r="H426" s="93"/>
      <c r="I426" s="94" t="str">
        <f aca="true">IF(C426="","",IF(OR(H426="",NOT(OR(G426=St_Applied,G426=St_Interviewing))),"—",IF(H426&lt;TODAY(),"Overdue · "&amp;TEXT(H426,"dd mmm"),IF(H426=TODAY(),"Due today",IF(H426=TODAY()+1,"Tomorrow","In "&amp;(H426-TODAY())&amp;" days")))))</f>
        <v/>
      </c>
      <c r="J426" s="95" t="str">
        <f aca="true">IF(C426="","",IF(AND(F426&lt;&gt;"",OR(G426=St_Applied,G426=St_Interviewing)),TODAY()-F426,"—"))</f>
        <v/>
      </c>
      <c r="K426" s="91"/>
      <c r="L426" s="92"/>
      <c r="M426" s="91"/>
      <c r="N426" s="91"/>
      <c r="O426" s="91"/>
      <c r="P426" s="96"/>
      <c r="Q426" s="1" t="n">
        <f aca="false">IF(F426="",0,MONTH(F426))</f>
        <v>0</v>
      </c>
      <c r="R426" s="1" t="n">
        <f aca="false">IF(F426="",0,YEAR(F426))</f>
        <v>0</v>
      </c>
      <c r="S426" s="1" t="str">
        <f aca="false">IF(AND(C426&lt;&gt;"",H426&lt;&gt;"",OR(G426=St_Applied,G426=St_Interviewing)),H426+ROW()/100000,"")</f>
        <v/>
      </c>
    </row>
    <row r="427" customFormat="false" ht="21.75" hidden="false" customHeight="true" outlineLevel="0" collapsed="false">
      <c r="B427" s="89" t="str">
        <f aca="false">IF(C427="","",ROW()-7)</f>
        <v/>
      </c>
      <c r="C427" s="90"/>
      <c r="D427" s="91"/>
      <c r="E427" s="92"/>
      <c r="F427" s="93"/>
      <c r="G427" s="92"/>
      <c r="H427" s="93"/>
      <c r="I427" s="94" t="str">
        <f aca="true">IF(C427="","",IF(OR(H427="",NOT(OR(G427=St_Applied,G427=St_Interviewing))),"—",IF(H427&lt;TODAY(),"Overdue · "&amp;TEXT(H427,"dd mmm"),IF(H427=TODAY(),"Due today",IF(H427=TODAY()+1,"Tomorrow","In "&amp;(H427-TODAY())&amp;" days")))))</f>
        <v/>
      </c>
      <c r="J427" s="95" t="str">
        <f aca="true">IF(C427="","",IF(AND(F427&lt;&gt;"",OR(G427=St_Applied,G427=St_Interviewing)),TODAY()-F427,"—"))</f>
        <v/>
      </c>
      <c r="K427" s="91"/>
      <c r="L427" s="92"/>
      <c r="M427" s="91"/>
      <c r="N427" s="91"/>
      <c r="O427" s="91"/>
      <c r="P427" s="96"/>
      <c r="Q427" s="1" t="n">
        <f aca="false">IF(F427="",0,MONTH(F427))</f>
        <v>0</v>
      </c>
      <c r="R427" s="1" t="n">
        <f aca="false">IF(F427="",0,YEAR(F427))</f>
        <v>0</v>
      </c>
      <c r="S427" s="1" t="str">
        <f aca="false">IF(AND(C427&lt;&gt;"",H427&lt;&gt;"",OR(G427=St_Applied,G427=St_Interviewing)),H427+ROW()/100000,"")</f>
        <v/>
      </c>
    </row>
    <row r="428" customFormat="false" ht="21.75" hidden="false" customHeight="true" outlineLevel="0" collapsed="false">
      <c r="B428" s="89" t="str">
        <f aca="false">IF(C428="","",ROW()-7)</f>
        <v/>
      </c>
      <c r="C428" s="90"/>
      <c r="D428" s="91"/>
      <c r="E428" s="92"/>
      <c r="F428" s="93"/>
      <c r="G428" s="92"/>
      <c r="H428" s="93"/>
      <c r="I428" s="94" t="str">
        <f aca="true">IF(C428="","",IF(OR(H428="",NOT(OR(G428=St_Applied,G428=St_Interviewing))),"—",IF(H428&lt;TODAY(),"Overdue · "&amp;TEXT(H428,"dd mmm"),IF(H428=TODAY(),"Due today",IF(H428=TODAY()+1,"Tomorrow","In "&amp;(H428-TODAY())&amp;" days")))))</f>
        <v/>
      </c>
      <c r="J428" s="95" t="str">
        <f aca="true">IF(C428="","",IF(AND(F428&lt;&gt;"",OR(G428=St_Applied,G428=St_Interviewing)),TODAY()-F428,"—"))</f>
        <v/>
      </c>
      <c r="K428" s="91"/>
      <c r="L428" s="92"/>
      <c r="M428" s="91"/>
      <c r="N428" s="91"/>
      <c r="O428" s="91"/>
      <c r="P428" s="96"/>
      <c r="Q428" s="1" t="n">
        <f aca="false">IF(F428="",0,MONTH(F428))</f>
        <v>0</v>
      </c>
      <c r="R428" s="1" t="n">
        <f aca="false">IF(F428="",0,YEAR(F428))</f>
        <v>0</v>
      </c>
      <c r="S428" s="1" t="str">
        <f aca="false">IF(AND(C428&lt;&gt;"",H428&lt;&gt;"",OR(G428=St_Applied,G428=St_Interviewing)),H428+ROW()/100000,"")</f>
        <v/>
      </c>
    </row>
    <row r="429" customFormat="false" ht="21.75" hidden="false" customHeight="true" outlineLevel="0" collapsed="false">
      <c r="B429" s="89" t="str">
        <f aca="false">IF(C429="","",ROW()-7)</f>
        <v/>
      </c>
      <c r="C429" s="90"/>
      <c r="D429" s="91"/>
      <c r="E429" s="92"/>
      <c r="F429" s="93"/>
      <c r="G429" s="92"/>
      <c r="H429" s="93"/>
      <c r="I429" s="94" t="str">
        <f aca="true">IF(C429="","",IF(OR(H429="",NOT(OR(G429=St_Applied,G429=St_Interviewing))),"—",IF(H429&lt;TODAY(),"Overdue · "&amp;TEXT(H429,"dd mmm"),IF(H429=TODAY(),"Due today",IF(H429=TODAY()+1,"Tomorrow","In "&amp;(H429-TODAY())&amp;" days")))))</f>
        <v/>
      </c>
      <c r="J429" s="95" t="str">
        <f aca="true">IF(C429="","",IF(AND(F429&lt;&gt;"",OR(G429=St_Applied,G429=St_Interviewing)),TODAY()-F429,"—"))</f>
        <v/>
      </c>
      <c r="K429" s="91"/>
      <c r="L429" s="92"/>
      <c r="M429" s="91"/>
      <c r="N429" s="91"/>
      <c r="O429" s="91"/>
      <c r="P429" s="96"/>
      <c r="Q429" s="1" t="n">
        <f aca="false">IF(F429="",0,MONTH(F429))</f>
        <v>0</v>
      </c>
      <c r="R429" s="1" t="n">
        <f aca="false">IF(F429="",0,YEAR(F429))</f>
        <v>0</v>
      </c>
      <c r="S429" s="1" t="str">
        <f aca="false">IF(AND(C429&lt;&gt;"",H429&lt;&gt;"",OR(G429=St_Applied,G429=St_Interviewing)),H429+ROW()/100000,"")</f>
        <v/>
      </c>
    </row>
    <row r="430" customFormat="false" ht="21.75" hidden="false" customHeight="true" outlineLevel="0" collapsed="false">
      <c r="B430" s="89" t="str">
        <f aca="false">IF(C430="","",ROW()-7)</f>
        <v/>
      </c>
      <c r="C430" s="90"/>
      <c r="D430" s="91"/>
      <c r="E430" s="92"/>
      <c r="F430" s="93"/>
      <c r="G430" s="92"/>
      <c r="H430" s="93"/>
      <c r="I430" s="94" t="str">
        <f aca="true">IF(C430="","",IF(OR(H430="",NOT(OR(G430=St_Applied,G430=St_Interviewing))),"—",IF(H430&lt;TODAY(),"Overdue · "&amp;TEXT(H430,"dd mmm"),IF(H430=TODAY(),"Due today",IF(H430=TODAY()+1,"Tomorrow","In "&amp;(H430-TODAY())&amp;" days")))))</f>
        <v/>
      </c>
      <c r="J430" s="95" t="str">
        <f aca="true">IF(C430="","",IF(AND(F430&lt;&gt;"",OR(G430=St_Applied,G430=St_Interviewing)),TODAY()-F430,"—"))</f>
        <v/>
      </c>
      <c r="K430" s="91"/>
      <c r="L430" s="92"/>
      <c r="M430" s="91"/>
      <c r="N430" s="91"/>
      <c r="O430" s="91"/>
      <c r="P430" s="96"/>
      <c r="Q430" s="1" t="n">
        <f aca="false">IF(F430="",0,MONTH(F430))</f>
        <v>0</v>
      </c>
      <c r="R430" s="1" t="n">
        <f aca="false">IF(F430="",0,YEAR(F430))</f>
        <v>0</v>
      </c>
      <c r="S430" s="1" t="str">
        <f aca="false">IF(AND(C430&lt;&gt;"",H430&lt;&gt;"",OR(G430=St_Applied,G430=St_Interviewing)),H430+ROW()/100000,"")</f>
        <v/>
      </c>
    </row>
    <row r="431" customFormat="false" ht="21.75" hidden="false" customHeight="true" outlineLevel="0" collapsed="false">
      <c r="B431" s="89" t="str">
        <f aca="false">IF(C431="","",ROW()-7)</f>
        <v/>
      </c>
      <c r="C431" s="90"/>
      <c r="D431" s="91"/>
      <c r="E431" s="92"/>
      <c r="F431" s="93"/>
      <c r="G431" s="92"/>
      <c r="H431" s="93"/>
      <c r="I431" s="94" t="str">
        <f aca="true">IF(C431="","",IF(OR(H431="",NOT(OR(G431=St_Applied,G431=St_Interviewing))),"—",IF(H431&lt;TODAY(),"Overdue · "&amp;TEXT(H431,"dd mmm"),IF(H431=TODAY(),"Due today",IF(H431=TODAY()+1,"Tomorrow","In "&amp;(H431-TODAY())&amp;" days")))))</f>
        <v/>
      </c>
      <c r="J431" s="95" t="str">
        <f aca="true">IF(C431="","",IF(AND(F431&lt;&gt;"",OR(G431=St_Applied,G431=St_Interviewing)),TODAY()-F431,"—"))</f>
        <v/>
      </c>
      <c r="K431" s="91"/>
      <c r="L431" s="92"/>
      <c r="M431" s="91"/>
      <c r="N431" s="91"/>
      <c r="O431" s="91"/>
      <c r="P431" s="96"/>
      <c r="Q431" s="1" t="n">
        <f aca="false">IF(F431="",0,MONTH(F431))</f>
        <v>0</v>
      </c>
      <c r="R431" s="1" t="n">
        <f aca="false">IF(F431="",0,YEAR(F431))</f>
        <v>0</v>
      </c>
      <c r="S431" s="1" t="str">
        <f aca="false">IF(AND(C431&lt;&gt;"",H431&lt;&gt;"",OR(G431=St_Applied,G431=St_Interviewing)),H431+ROW()/100000,"")</f>
        <v/>
      </c>
    </row>
    <row r="432" customFormat="false" ht="21.75" hidden="false" customHeight="true" outlineLevel="0" collapsed="false">
      <c r="B432" s="89" t="str">
        <f aca="false">IF(C432="","",ROW()-7)</f>
        <v/>
      </c>
      <c r="C432" s="90"/>
      <c r="D432" s="91"/>
      <c r="E432" s="92"/>
      <c r="F432" s="93"/>
      <c r="G432" s="92"/>
      <c r="H432" s="93"/>
      <c r="I432" s="94" t="str">
        <f aca="true">IF(C432="","",IF(OR(H432="",NOT(OR(G432=St_Applied,G432=St_Interviewing))),"—",IF(H432&lt;TODAY(),"Overdue · "&amp;TEXT(H432,"dd mmm"),IF(H432=TODAY(),"Due today",IF(H432=TODAY()+1,"Tomorrow","In "&amp;(H432-TODAY())&amp;" days")))))</f>
        <v/>
      </c>
      <c r="J432" s="95" t="str">
        <f aca="true">IF(C432="","",IF(AND(F432&lt;&gt;"",OR(G432=St_Applied,G432=St_Interviewing)),TODAY()-F432,"—"))</f>
        <v/>
      </c>
      <c r="K432" s="91"/>
      <c r="L432" s="92"/>
      <c r="M432" s="91"/>
      <c r="N432" s="91"/>
      <c r="O432" s="91"/>
      <c r="P432" s="96"/>
      <c r="Q432" s="1" t="n">
        <f aca="false">IF(F432="",0,MONTH(F432))</f>
        <v>0</v>
      </c>
      <c r="R432" s="1" t="n">
        <f aca="false">IF(F432="",0,YEAR(F432))</f>
        <v>0</v>
      </c>
      <c r="S432" s="1" t="str">
        <f aca="false">IF(AND(C432&lt;&gt;"",H432&lt;&gt;"",OR(G432=St_Applied,G432=St_Interviewing)),H432+ROW()/100000,"")</f>
        <v/>
      </c>
    </row>
    <row r="433" customFormat="false" ht="21.75" hidden="false" customHeight="true" outlineLevel="0" collapsed="false">
      <c r="B433" s="89" t="str">
        <f aca="false">IF(C433="","",ROW()-7)</f>
        <v/>
      </c>
      <c r="C433" s="90"/>
      <c r="D433" s="91"/>
      <c r="E433" s="92"/>
      <c r="F433" s="93"/>
      <c r="G433" s="92"/>
      <c r="H433" s="93"/>
      <c r="I433" s="94" t="str">
        <f aca="true">IF(C433="","",IF(OR(H433="",NOT(OR(G433=St_Applied,G433=St_Interviewing))),"—",IF(H433&lt;TODAY(),"Overdue · "&amp;TEXT(H433,"dd mmm"),IF(H433=TODAY(),"Due today",IF(H433=TODAY()+1,"Tomorrow","In "&amp;(H433-TODAY())&amp;" days")))))</f>
        <v/>
      </c>
      <c r="J433" s="95" t="str">
        <f aca="true">IF(C433="","",IF(AND(F433&lt;&gt;"",OR(G433=St_Applied,G433=St_Interviewing)),TODAY()-F433,"—"))</f>
        <v/>
      </c>
      <c r="K433" s="91"/>
      <c r="L433" s="92"/>
      <c r="M433" s="91"/>
      <c r="N433" s="91"/>
      <c r="O433" s="91"/>
      <c r="P433" s="96"/>
      <c r="Q433" s="1" t="n">
        <f aca="false">IF(F433="",0,MONTH(F433))</f>
        <v>0</v>
      </c>
      <c r="R433" s="1" t="n">
        <f aca="false">IF(F433="",0,YEAR(F433))</f>
        <v>0</v>
      </c>
      <c r="S433" s="1" t="str">
        <f aca="false">IF(AND(C433&lt;&gt;"",H433&lt;&gt;"",OR(G433=St_Applied,G433=St_Interviewing)),H433+ROW()/100000,"")</f>
        <v/>
      </c>
    </row>
    <row r="434" customFormat="false" ht="21.75" hidden="false" customHeight="true" outlineLevel="0" collapsed="false">
      <c r="B434" s="89" t="str">
        <f aca="false">IF(C434="","",ROW()-7)</f>
        <v/>
      </c>
      <c r="C434" s="90"/>
      <c r="D434" s="91"/>
      <c r="E434" s="92"/>
      <c r="F434" s="93"/>
      <c r="G434" s="92"/>
      <c r="H434" s="93"/>
      <c r="I434" s="94" t="str">
        <f aca="true">IF(C434="","",IF(OR(H434="",NOT(OR(G434=St_Applied,G434=St_Interviewing))),"—",IF(H434&lt;TODAY(),"Overdue · "&amp;TEXT(H434,"dd mmm"),IF(H434=TODAY(),"Due today",IF(H434=TODAY()+1,"Tomorrow","In "&amp;(H434-TODAY())&amp;" days")))))</f>
        <v/>
      </c>
      <c r="J434" s="95" t="str">
        <f aca="true">IF(C434="","",IF(AND(F434&lt;&gt;"",OR(G434=St_Applied,G434=St_Interviewing)),TODAY()-F434,"—"))</f>
        <v/>
      </c>
      <c r="K434" s="91"/>
      <c r="L434" s="92"/>
      <c r="M434" s="91"/>
      <c r="N434" s="91"/>
      <c r="O434" s="91"/>
      <c r="P434" s="96"/>
      <c r="Q434" s="1" t="n">
        <f aca="false">IF(F434="",0,MONTH(F434))</f>
        <v>0</v>
      </c>
      <c r="R434" s="1" t="n">
        <f aca="false">IF(F434="",0,YEAR(F434))</f>
        <v>0</v>
      </c>
      <c r="S434" s="1" t="str">
        <f aca="false">IF(AND(C434&lt;&gt;"",H434&lt;&gt;"",OR(G434=St_Applied,G434=St_Interviewing)),H434+ROW()/100000,"")</f>
        <v/>
      </c>
    </row>
    <row r="435" customFormat="false" ht="21.75" hidden="false" customHeight="true" outlineLevel="0" collapsed="false">
      <c r="B435" s="89" t="str">
        <f aca="false">IF(C435="","",ROW()-7)</f>
        <v/>
      </c>
      <c r="C435" s="90"/>
      <c r="D435" s="91"/>
      <c r="E435" s="92"/>
      <c r="F435" s="93"/>
      <c r="G435" s="92"/>
      <c r="H435" s="93"/>
      <c r="I435" s="94" t="str">
        <f aca="true">IF(C435="","",IF(OR(H435="",NOT(OR(G435=St_Applied,G435=St_Interviewing))),"—",IF(H435&lt;TODAY(),"Overdue · "&amp;TEXT(H435,"dd mmm"),IF(H435=TODAY(),"Due today",IF(H435=TODAY()+1,"Tomorrow","In "&amp;(H435-TODAY())&amp;" days")))))</f>
        <v/>
      </c>
      <c r="J435" s="95" t="str">
        <f aca="true">IF(C435="","",IF(AND(F435&lt;&gt;"",OR(G435=St_Applied,G435=St_Interviewing)),TODAY()-F435,"—"))</f>
        <v/>
      </c>
      <c r="K435" s="91"/>
      <c r="L435" s="92"/>
      <c r="M435" s="91"/>
      <c r="N435" s="91"/>
      <c r="O435" s="91"/>
      <c r="P435" s="96"/>
      <c r="Q435" s="1" t="n">
        <f aca="false">IF(F435="",0,MONTH(F435))</f>
        <v>0</v>
      </c>
      <c r="R435" s="1" t="n">
        <f aca="false">IF(F435="",0,YEAR(F435))</f>
        <v>0</v>
      </c>
      <c r="S435" s="1" t="str">
        <f aca="false">IF(AND(C435&lt;&gt;"",H435&lt;&gt;"",OR(G435=St_Applied,G435=St_Interviewing)),H435+ROW()/100000,"")</f>
        <v/>
      </c>
    </row>
    <row r="436" customFormat="false" ht="21.75" hidden="false" customHeight="true" outlineLevel="0" collapsed="false">
      <c r="B436" s="89" t="str">
        <f aca="false">IF(C436="","",ROW()-7)</f>
        <v/>
      </c>
      <c r="C436" s="90"/>
      <c r="D436" s="91"/>
      <c r="E436" s="92"/>
      <c r="F436" s="93"/>
      <c r="G436" s="92"/>
      <c r="H436" s="93"/>
      <c r="I436" s="94" t="str">
        <f aca="true">IF(C436="","",IF(OR(H436="",NOT(OR(G436=St_Applied,G436=St_Interviewing))),"—",IF(H436&lt;TODAY(),"Overdue · "&amp;TEXT(H436,"dd mmm"),IF(H436=TODAY(),"Due today",IF(H436=TODAY()+1,"Tomorrow","In "&amp;(H436-TODAY())&amp;" days")))))</f>
        <v/>
      </c>
      <c r="J436" s="95" t="str">
        <f aca="true">IF(C436="","",IF(AND(F436&lt;&gt;"",OR(G436=St_Applied,G436=St_Interviewing)),TODAY()-F436,"—"))</f>
        <v/>
      </c>
      <c r="K436" s="91"/>
      <c r="L436" s="92"/>
      <c r="M436" s="91"/>
      <c r="N436" s="91"/>
      <c r="O436" s="91"/>
      <c r="P436" s="96"/>
      <c r="Q436" s="1" t="n">
        <f aca="false">IF(F436="",0,MONTH(F436))</f>
        <v>0</v>
      </c>
      <c r="R436" s="1" t="n">
        <f aca="false">IF(F436="",0,YEAR(F436))</f>
        <v>0</v>
      </c>
      <c r="S436" s="1" t="str">
        <f aca="false">IF(AND(C436&lt;&gt;"",H436&lt;&gt;"",OR(G436=St_Applied,G436=St_Interviewing)),H436+ROW()/100000,"")</f>
        <v/>
      </c>
    </row>
    <row r="437" customFormat="false" ht="21.75" hidden="false" customHeight="true" outlineLevel="0" collapsed="false">
      <c r="B437" s="89" t="str">
        <f aca="false">IF(C437="","",ROW()-7)</f>
        <v/>
      </c>
      <c r="C437" s="90"/>
      <c r="D437" s="91"/>
      <c r="E437" s="92"/>
      <c r="F437" s="93"/>
      <c r="G437" s="92"/>
      <c r="H437" s="93"/>
      <c r="I437" s="94" t="str">
        <f aca="true">IF(C437="","",IF(OR(H437="",NOT(OR(G437=St_Applied,G437=St_Interviewing))),"—",IF(H437&lt;TODAY(),"Overdue · "&amp;TEXT(H437,"dd mmm"),IF(H437=TODAY(),"Due today",IF(H437=TODAY()+1,"Tomorrow","In "&amp;(H437-TODAY())&amp;" days")))))</f>
        <v/>
      </c>
      <c r="J437" s="95" t="str">
        <f aca="true">IF(C437="","",IF(AND(F437&lt;&gt;"",OR(G437=St_Applied,G437=St_Interviewing)),TODAY()-F437,"—"))</f>
        <v/>
      </c>
      <c r="K437" s="91"/>
      <c r="L437" s="92"/>
      <c r="M437" s="91"/>
      <c r="N437" s="91"/>
      <c r="O437" s="91"/>
      <c r="P437" s="96"/>
      <c r="Q437" s="1" t="n">
        <f aca="false">IF(F437="",0,MONTH(F437))</f>
        <v>0</v>
      </c>
      <c r="R437" s="1" t="n">
        <f aca="false">IF(F437="",0,YEAR(F437))</f>
        <v>0</v>
      </c>
      <c r="S437" s="1" t="str">
        <f aca="false">IF(AND(C437&lt;&gt;"",H437&lt;&gt;"",OR(G437=St_Applied,G437=St_Interviewing)),H437+ROW()/100000,"")</f>
        <v/>
      </c>
    </row>
    <row r="438" customFormat="false" ht="21.75" hidden="false" customHeight="true" outlineLevel="0" collapsed="false">
      <c r="B438" s="89" t="str">
        <f aca="false">IF(C438="","",ROW()-7)</f>
        <v/>
      </c>
      <c r="C438" s="90"/>
      <c r="D438" s="91"/>
      <c r="E438" s="92"/>
      <c r="F438" s="93"/>
      <c r="G438" s="92"/>
      <c r="H438" s="93"/>
      <c r="I438" s="94" t="str">
        <f aca="true">IF(C438="","",IF(OR(H438="",NOT(OR(G438=St_Applied,G438=St_Interviewing))),"—",IF(H438&lt;TODAY(),"Overdue · "&amp;TEXT(H438,"dd mmm"),IF(H438=TODAY(),"Due today",IF(H438=TODAY()+1,"Tomorrow","In "&amp;(H438-TODAY())&amp;" days")))))</f>
        <v/>
      </c>
      <c r="J438" s="95" t="str">
        <f aca="true">IF(C438="","",IF(AND(F438&lt;&gt;"",OR(G438=St_Applied,G438=St_Interviewing)),TODAY()-F438,"—"))</f>
        <v/>
      </c>
      <c r="K438" s="91"/>
      <c r="L438" s="92"/>
      <c r="M438" s="91"/>
      <c r="N438" s="91"/>
      <c r="O438" s="91"/>
      <c r="P438" s="96"/>
      <c r="Q438" s="1" t="n">
        <f aca="false">IF(F438="",0,MONTH(F438))</f>
        <v>0</v>
      </c>
      <c r="R438" s="1" t="n">
        <f aca="false">IF(F438="",0,YEAR(F438))</f>
        <v>0</v>
      </c>
      <c r="S438" s="1" t="str">
        <f aca="false">IF(AND(C438&lt;&gt;"",H438&lt;&gt;"",OR(G438=St_Applied,G438=St_Interviewing)),H438+ROW()/100000,"")</f>
        <v/>
      </c>
    </row>
    <row r="439" customFormat="false" ht="21.75" hidden="false" customHeight="true" outlineLevel="0" collapsed="false">
      <c r="B439" s="89" t="str">
        <f aca="false">IF(C439="","",ROW()-7)</f>
        <v/>
      </c>
      <c r="C439" s="90"/>
      <c r="D439" s="91"/>
      <c r="E439" s="92"/>
      <c r="F439" s="93"/>
      <c r="G439" s="92"/>
      <c r="H439" s="93"/>
      <c r="I439" s="94" t="str">
        <f aca="true">IF(C439="","",IF(OR(H439="",NOT(OR(G439=St_Applied,G439=St_Interviewing))),"—",IF(H439&lt;TODAY(),"Overdue · "&amp;TEXT(H439,"dd mmm"),IF(H439=TODAY(),"Due today",IF(H439=TODAY()+1,"Tomorrow","In "&amp;(H439-TODAY())&amp;" days")))))</f>
        <v/>
      </c>
      <c r="J439" s="95" t="str">
        <f aca="true">IF(C439="","",IF(AND(F439&lt;&gt;"",OR(G439=St_Applied,G439=St_Interviewing)),TODAY()-F439,"—"))</f>
        <v/>
      </c>
      <c r="K439" s="91"/>
      <c r="L439" s="92"/>
      <c r="M439" s="91"/>
      <c r="N439" s="91"/>
      <c r="O439" s="91"/>
      <c r="P439" s="96"/>
      <c r="Q439" s="1" t="n">
        <f aca="false">IF(F439="",0,MONTH(F439))</f>
        <v>0</v>
      </c>
      <c r="R439" s="1" t="n">
        <f aca="false">IF(F439="",0,YEAR(F439))</f>
        <v>0</v>
      </c>
      <c r="S439" s="1" t="str">
        <f aca="false">IF(AND(C439&lt;&gt;"",H439&lt;&gt;"",OR(G439=St_Applied,G439=St_Interviewing)),H439+ROW()/100000,"")</f>
        <v/>
      </c>
    </row>
    <row r="440" customFormat="false" ht="21.75" hidden="false" customHeight="true" outlineLevel="0" collapsed="false">
      <c r="B440" s="89" t="str">
        <f aca="false">IF(C440="","",ROW()-7)</f>
        <v/>
      </c>
      <c r="C440" s="90"/>
      <c r="D440" s="91"/>
      <c r="E440" s="92"/>
      <c r="F440" s="93"/>
      <c r="G440" s="92"/>
      <c r="H440" s="93"/>
      <c r="I440" s="94" t="str">
        <f aca="true">IF(C440="","",IF(OR(H440="",NOT(OR(G440=St_Applied,G440=St_Interviewing))),"—",IF(H440&lt;TODAY(),"Overdue · "&amp;TEXT(H440,"dd mmm"),IF(H440=TODAY(),"Due today",IF(H440=TODAY()+1,"Tomorrow","In "&amp;(H440-TODAY())&amp;" days")))))</f>
        <v/>
      </c>
      <c r="J440" s="95" t="str">
        <f aca="true">IF(C440="","",IF(AND(F440&lt;&gt;"",OR(G440=St_Applied,G440=St_Interviewing)),TODAY()-F440,"—"))</f>
        <v/>
      </c>
      <c r="K440" s="91"/>
      <c r="L440" s="92"/>
      <c r="M440" s="91"/>
      <c r="N440" s="91"/>
      <c r="O440" s="91"/>
      <c r="P440" s="96"/>
      <c r="Q440" s="1" t="n">
        <f aca="false">IF(F440="",0,MONTH(F440))</f>
        <v>0</v>
      </c>
      <c r="R440" s="1" t="n">
        <f aca="false">IF(F440="",0,YEAR(F440))</f>
        <v>0</v>
      </c>
      <c r="S440" s="1" t="str">
        <f aca="false">IF(AND(C440&lt;&gt;"",H440&lt;&gt;"",OR(G440=St_Applied,G440=St_Interviewing)),H440+ROW()/100000,"")</f>
        <v/>
      </c>
    </row>
    <row r="441" customFormat="false" ht="21.75" hidden="false" customHeight="true" outlineLevel="0" collapsed="false">
      <c r="B441" s="89" t="str">
        <f aca="false">IF(C441="","",ROW()-7)</f>
        <v/>
      </c>
      <c r="C441" s="90"/>
      <c r="D441" s="91"/>
      <c r="E441" s="92"/>
      <c r="F441" s="93"/>
      <c r="G441" s="92"/>
      <c r="H441" s="93"/>
      <c r="I441" s="94" t="str">
        <f aca="true">IF(C441="","",IF(OR(H441="",NOT(OR(G441=St_Applied,G441=St_Interviewing))),"—",IF(H441&lt;TODAY(),"Overdue · "&amp;TEXT(H441,"dd mmm"),IF(H441=TODAY(),"Due today",IF(H441=TODAY()+1,"Tomorrow","In "&amp;(H441-TODAY())&amp;" days")))))</f>
        <v/>
      </c>
      <c r="J441" s="95" t="str">
        <f aca="true">IF(C441="","",IF(AND(F441&lt;&gt;"",OR(G441=St_Applied,G441=St_Interviewing)),TODAY()-F441,"—"))</f>
        <v/>
      </c>
      <c r="K441" s="91"/>
      <c r="L441" s="92"/>
      <c r="M441" s="91"/>
      <c r="N441" s="91"/>
      <c r="O441" s="91"/>
      <c r="P441" s="96"/>
      <c r="Q441" s="1" t="n">
        <f aca="false">IF(F441="",0,MONTH(F441))</f>
        <v>0</v>
      </c>
      <c r="R441" s="1" t="n">
        <f aca="false">IF(F441="",0,YEAR(F441))</f>
        <v>0</v>
      </c>
      <c r="S441" s="1" t="str">
        <f aca="false">IF(AND(C441&lt;&gt;"",H441&lt;&gt;"",OR(G441=St_Applied,G441=St_Interviewing)),H441+ROW()/100000,"")</f>
        <v/>
      </c>
    </row>
    <row r="442" customFormat="false" ht="21.75" hidden="false" customHeight="true" outlineLevel="0" collapsed="false">
      <c r="B442" s="89" t="str">
        <f aca="false">IF(C442="","",ROW()-7)</f>
        <v/>
      </c>
      <c r="C442" s="90"/>
      <c r="D442" s="91"/>
      <c r="E442" s="92"/>
      <c r="F442" s="93"/>
      <c r="G442" s="92"/>
      <c r="H442" s="93"/>
      <c r="I442" s="94" t="str">
        <f aca="true">IF(C442="","",IF(OR(H442="",NOT(OR(G442=St_Applied,G442=St_Interviewing))),"—",IF(H442&lt;TODAY(),"Overdue · "&amp;TEXT(H442,"dd mmm"),IF(H442=TODAY(),"Due today",IF(H442=TODAY()+1,"Tomorrow","In "&amp;(H442-TODAY())&amp;" days")))))</f>
        <v/>
      </c>
      <c r="J442" s="95" t="str">
        <f aca="true">IF(C442="","",IF(AND(F442&lt;&gt;"",OR(G442=St_Applied,G442=St_Interviewing)),TODAY()-F442,"—"))</f>
        <v/>
      </c>
      <c r="K442" s="91"/>
      <c r="L442" s="92"/>
      <c r="M442" s="91"/>
      <c r="N442" s="91"/>
      <c r="O442" s="91"/>
      <c r="P442" s="96"/>
      <c r="Q442" s="1" t="n">
        <f aca="false">IF(F442="",0,MONTH(F442))</f>
        <v>0</v>
      </c>
      <c r="R442" s="1" t="n">
        <f aca="false">IF(F442="",0,YEAR(F442))</f>
        <v>0</v>
      </c>
      <c r="S442" s="1" t="str">
        <f aca="false">IF(AND(C442&lt;&gt;"",H442&lt;&gt;"",OR(G442=St_Applied,G442=St_Interviewing)),H442+ROW()/100000,"")</f>
        <v/>
      </c>
    </row>
    <row r="443" customFormat="false" ht="21.75" hidden="false" customHeight="true" outlineLevel="0" collapsed="false">
      <c r="B443" s="89" t="str">
        <f aca="false">IF(C443="","",ROW()-7)</f>
        <v/>
      </c>
      <c r="C443" s="90"/>
      <c r="D443" s="91"/>
      <c r="E443" s="92"/>
      <c r="F443" s="93"/>
      <c r="G443" s="92"/>
      <c r="H443" s="93"/>
      <c r="I443" s="94" t="str">
        <f aca="true">IF(C443="","",IF(OR(H443="",NOT(OR(G443=St_Applied,G443=St_Interviewing))),"—",IF(H443&lt;TODAY(),"Overdue · "&amp;TEXT(H443,"dd mmm"),IF(H443=TODAY(),"Due today",IF(H443=TODAY()+1,"Tomorrow","In "&amp;(H443-TODAY())&amp;" days")))))</f>
        <v/>
      </c>
      <c r="J443" s="95" t="str">
        <f aca="true">IF(C443="","",IF(AND(F443&lt;&gt;"",OR(G443=St_Applied,G443=St_Interviewing)),TODAY()-F443,"—"))</f>
        <v/>
      </c>
      <c r="K443" s="91"/>
      <c r="L443" s="92"/>
      <c r="M443" s="91"/>
      <c r="N443" s="91"/>
      <c r="O443" s="91"/>
      <c r="P443" s="96"/>
      <c r="Q443" s="1" t="n">
        <f aca="false">IF(F443="",0,MONTH(F443))</f>
        <v>0</v>
      </c>
      <c r="R443" s="1" t="n">
        <f aca="false">IF(F443="",0,YEAR(F443))</f>
        <v>0</v>
      </c>
      <c r="S443" s="1" t="str">
        <f aca="false">IF(AND(C443&lt;&gt;"",H443&lt;&gt;"",OR(G443=St_Applied,G443=St_Interviewing)),H443+ROW()/100000,"")</f>
        <v/>
      </c>
    </row>
    <row r="444" customFormat="false" ht="21.75" hidden="false" customHeight="true" outlineLevel="0" collapsed="false">
      <c r="B444" s="89" t="str">
        <f aca="false">IF(C444="","",ROW()-7)</f>
        <v/>
      </c>
      <c r="C444" s="90"/>
      <c r="D444" s="91"/>
      <c r="E444" s="92"/>
      <c r="F444" s="93"/>
      <c r="G444" s="92"/>
      <c r="H444" s="93"/>
      <c r="I444" s="94" t="str">
        <f aca="true">IF(C444="","",IF(OR(H444="",NOT(OR(G444=St_Applied,G444=St_Interviewing))),"—",IF(H444&lt;TODAY(),"Overdue · "&amp;TEXT(H444,"dd mmm"),IF(H444=TODAY(),"Due today",IF(H444=TODAY()+1,"Tomorrow","In "&amp;(H444-TODAY())&amp;" days")))))</f>
        <v/>
      </c>
      <c r="J444" s="95" t="str">
        <f aca="true">IF(C444="","",IF(AND(F444&lt;&gt;"",OR(G444=St_Applied,G444=St_Interviewing)),TODAY()-F444,"—"))</f>
        <v/>
      </c>
      <c r="K444" s="91"/>
      <c r="L444" s="92"/>
      <c r="M444" s="91"/>
      <c r="N444" s="91"/>
      <c r="O444" s="91"/>
      <c r="P444" s="96"/>
      <c r="Q444" s="1" t="n">
        <f aca="false">IF(F444="",0,MONTH(F444))</f>
        <v>0</v>
      </c>
      <c r="R444" s="1" t="n">
        <f aca="false">IF(F444="",0,YEAR(F444))</f>
        <v>0</v>
      </c>
      <c r="S444" s="1" t="str">
        <f aca="false">IF(AND(C444&lt;&gt;"",H444&lt;&gt;"",OR(G444=St_Applied,G444=St_Interviewing)),H444+ROW()/100000,"")</f>
        <v/>
      </c>
    </row>
    <row r="445" customFormat="false" ht="21.75" hidden="false" customHeight="true" outlineLevel="0" collapsed="false">
      <c r="B445" s="89" t="str">
        <f aca="false">IF(C445="","",ROW()-7)</f>
        <v/>
      </c>
      <c r="C445" s="90"/>
      <c r="D445" s="91"/>
      <c r="E445" s="92"/>
      <c r="F445" s="93"/>
      <c r="G445" s="92"/>
      <c r="H445" s="93"/>
      <c r="I445" s="94" t="str">
        <f aca="true">IF(C445="","",IF(OR(H445="",NOT(OR(G445=St_Applied,G445=St_Interviewing))),"—",IF(H445&lt;TODAY(),"Overdue · "&amp;TEXT(H445,"dd mmm"),IF(H445=TODAY(),"Due today",IF(H445=TODAY()+1,"Tomorrow","In "&amp;(H445-TODAY())&amp;" days")))))</f>
        <v/>
      </c>
      <c r="J445" s="95" t="str">
        <f aca="true">IF(C445="","",IF(AND(F445&lt;&gt;"",OR(G445=St_Applied,G445=St_Interviewing)),TODAY()-F445,"—"))</f>
        <v/>
      </c>
      <c r="K445" s="91"/>
      <c r="L445" s="92"/>
      <c r="M445" s="91"/>
      <c r="N445" s="91"/>
      <c r="O445" s="91"/>
      <c r="P445" s="96"/>
      <c r="Q445" s="1" t="n">
        <f aca="false">IF(F445="",0,MONTH(F445))</f>
        <v>0</v>
      </c>
      <c r="R445" s="1" t="n">
        <f aca="false">IF(F445="",0,YEAR(F445))</f>
        <v>0</v>
      </c>
      <c r="S445" s="1" t="str">
        <f aca="false">IF(AND(C445&lt;&gt;"",H445&lt;&gt;"",OR(G445=St_Applied,G445=St_Interviewing)),H445+ROW()/100000,"")</f>
        <v/>
      </c>
    </row>
    <row r="446" customFormat="false" ht="21.75" hidden="false" customHeight="true" outlineLevel="0" collapsed="false">
      <c r="B446" s="89" t="str">
        <f aca="false">IF(C446="","",ROW()-7)</f>
        <v/>
      </c>
      <c r="C446" s="90"/>
      <c r="D446" s="91"/>
      <c r="E446" s="92"/>
      <c r="F446" s="93"/>
      <c r="G446" s="92"/>
      <c r="H446" s="93"/>
      <c r="I446" s="94" t="str">
        <f aca="true">IF(C446="","",IF(OR(H446="",NOT(OR(G446=St_Applied,G446=St_Interviewing))),"—",IF(H446&lt;TODAY(),"Overdue · "&amp;TEXT(H446,"dd mmm"),IF(H446=TODAY(),"Due today",IF(H446=TODAY()+1,"Tomorrow","In "&amp;(H446-TODAY())&amp;" days")))))</f>
        <v/>
      </c>
      <c r="J446" s="95" t="str">
        <f aca="true">IF(C446="","",IF(AND(F446&lt;&gt;"",OR(G446=St_Applied,G446=St_Interviewing)),TODAY()-F446,"—"))</f>
        <v/>
      </c>
      <c r="K446" s="91"/>
      <c r="L446" s="92"/>
      <c r="M446" s="91"/>
      <c r="N446" s="91"/>
      <c r="O446" s="91"/>
      <c r="P446" s="96"/>
      <c r="Q446" s="1" t="n">
        <f aca="false">IF(F446="",0,MONTH(F446))</f>
        <v>0</v>
      </c>
      <c r="R446" s="1" t="n">
        <f aca="false">IF(F446="",0,YEAR(F446))</f>
        <v>0</v>
      </c>
      <c r="S446" s="1" t="str">
        <f aca="false">IF(AND(C446&lt;&gt;"",H446&lt;&gt;"",OR(G446=St_Applied,G446=St_Interviewing)),H446+ROW()/100000,"")</f>
        <v/>
      </c>
    </row>
    <row r="447" customFormat="false" ht="21.75" hidden="false" customHeight="true" outlineLevel="0" collapsed="false">
      <c r="B447" s="89" t="str">
        <f aca="false">IF(C447="","",ROW()-7)</f>
        <v/>
      </c>
      <c r="C447" s="90"/>
      <c r="D447" s="91"/>
      <c r="E447" s="92"/>
      <c r="F447" s="93"/>
      <c r="G447" s="92"/>
      <c r="H447" s="93"/>
      <c r="I447" s="94" t="str">
        <f aca="true">IF(C447="","",IF(OR(H447="",NOT(OR(G447=St_Applied,G447=St_Interviewing))),"—",IF(H447&lt;TODAY(),"Overdue · "&amp;TEXT(H447,"dd mmm"),IF(H447=TODAY(),"Due today",IF(H447=TODAY()+1,"Tomorrow","In "&amp;(H447-TODAY())&amp;" days")))))</f>
        <v/>
      </c>
      <c r="J447" s="95" t="str">
        <f aca="true">IF(C447="","",IF(AND(F447&lt;&gt;"",OR(G447=St_Applied,G447=St_Interviewing)),TODAY()-F447,"—"))</f>
        <v/>
      </c>
      <c r="K447" s="91"/>
      <c r="L447" s="92"/>
      <c r="M447" s="91"/>
      <c r="N447" s="91"/>
      <c r="O447" s="91"/>
      <c r="P447" s="96"/>
      <c r="Q447" s="1" t="n">
        <f aca="false">IF(F447="",0,MONTH(F447))</f>
        <v>0</v>
      </c>
      <c r="R447" s="1" t="n">
        <f aca="false">IF(F447="",0,YEAR(F447))</f>
        <v>0</v>
      </c>
      <c r="S447" s="1" t="str">
        <f aca="false">IF(AND(C447&lt;&gt;"",H447&lt;&gt;"",OR(G447=St_Applied,G447=St_Interviewing)),H447+ROW()/100000,"")</f>
        <v/>
      </c>
    </row>
    <row r="448" customFormat="false" ht="21.75" hidden="false" customHeight="true" outlineLevel="0" collapsed="false">
      <c r="B448" s="89" t="str">
        <f aca="false">IF(C448="","",ROW()-7)</f>
        <v/>
      </c>
      <c r="C448" s="90"/>
      <c r="D448" s="91"/>
      <c r="E448" s="92"/>
      <c r="F448" s="93"/>
      <c r="G448" s="92"/>
      <c r="H448" s="93"/>
      <c r="I448" s="94" t="str">
        <f aca="true">IF(C448="","",IF(OR(H448="",NOT(OR(G448=St_Applied,G448=St_Interviewing))),"—",IF(H448&lt;TODAY(),"Overdue · "&amp;TEXT(H448,"dd mmm"),IF(H448=TODAY(),"Due today",IF(H448=TODAY()+1,"Tomorrow","In "&amp;(H448-TODAY())&amp;" days")))))</f>
        <v/>
      </c>
      <c r="J448" s="95" t="str">
        <f aca="true">IF(C448="","",IF(AND(F448&lt;&gt;"",OR(G448=St_Applied,G448=St_Interviewing)),TODAY()-F448,"—"))</f>
        <v/>
      </c>
      <c r="K448" s="91"/>
      <c r="L448" s="92"/>
      <c r="M448" s="91"/>
      <c r="N448" s="91"/>
      <c r="O448" s="91"/>
      <c r="P448" s="96"/>
      <c r="Q448" s="1" t="n">
        <f aca="false">IF(F448="",0,MONTH(F448))</f>
        <v>0</v>
      </c>
      <c r="R448" s="1" t="n">
        <f aca="false">IF(F448="",0,YEAR(F448))</f>
        <v>0</v>
      </c>
      <c r="S448" s="1" t="str">
        <f aca="false">IF(AND(C448&lt;&gt;"",H448&lt;&gt;"",OR(G448=St_Applied,G448=St_Interviewing)),H448+ROW()/100000,"")</f>
        <v/>
      </c>
    </row>
    <row r="449" customFormat="false" ht="21.75" hidden="false" customHeight="true" outlineLevel="0" collapsed="false">
      <c r="B449" s="89" t="str">
        <f aca="false">IF(C449="","",ROW()-7)</f>
        <v/>
      </c>
      <c r="C449" s="90"/>
      <c r="D449" s="91"/>
      <c r="E449" s="92"/>
      <c r="F449" s="93"/>
      <c r="G449" s="92"/>
      <c r="H449" s="93"/>
      <c r="I449" s="94" t="str">
        <f aca="true">IF(C449="","",IF(OR(H449="",NOT(OR(G449=St_Applied,G449=St_Interviewing))),"—",IF(H449&lt;TODAY(),"Overdue · "&amp;TEXT(H449,"dd mmm"),IF(H449=TODAY(),"Due today",IF(H449=TODAY()+1,"Tomorrow","In "&amp;(H449-TODAY())&amp;" days")))))</f>
        <v/>
      </c>
      <c r="J449" s="95" t="str">
        <f aca="true">IF(C449="","",IF(AND(F449&lt;&gt;"",OR(G449=St_Applied,G449=St_Interviewing)),TODAY()-F449,"—"))</f>
        <v/>
      </c>
      <c r="K449" s="91"/>
      <c r="L449" s="92"/>
      <c r="M449" s="91"/>
      <c r="N449" s="91"/>
      <c r="O449" s="91"/>
      <c r="P449" s="96"/>
      <c r="Q449" s="1" t="n">
        <f aca="false">IF(F449="",0,MONTH(F449))</f>
        <v>0</v>
      </c>
      <c r="R449" s="1" t="n">
        <f aca="false">IF(F449="",0,YEAR(F449))</f>
        <v>0</v>
      </c>
      <c r="S449" s="1" t="str">
        <f aca="false">IF(AND(C449&lt;&gt;"",H449&lt;&gt;"",OR(G449=St_Applied,G449=St_Interviewing)),H449+ROW()/100000,"")</f>
        <v/>
      </c>
    </row>
    <row r="450" customFormat="false" ht="21.75" hidden="false" customHeight="true" outlineLevel="0" collapsed="false">
      <c r="B450" s="89" t="str">
        <f aca="false">IF(C450="","",ROW()-7)</f>
        <v/>
      </c>
      <c r="C450" s="90"/>
      <c r="D450" s="91"/>
      <c r="E450" s="92"/>
      <c r="F450" s="93"/>
      <c r="G450" s="92"/>
      <c r="H450" s="93"/>
      <c r="I450" s="94" t="str">
        <f aca="true">IF(C450="","",IF(OR(H450="",NOT(OR(G450=St_Applied,G450=St_Interviewing))),"—",IF(H450&lt;TODAY(),"Overdue · "&amp;TEXT(H450,"dd mmm"),IF(H450=TODAY(),"Due today",IF(H450=TODAY()+1,"Tomorrow","In "&amp;(H450-TODAY())&amp;" days")))))</f>
        <v/>
      </c>
      <c r="J450" s="95" t="str">
        <f aca="true">IF(C450="","",IF(AND(F450&lt;&gt;"",OR(G450=St_Applied,G450=St_Interviewing)),TODAY()-F450,"—"))</f>
        <v/>
      </c>
      <c r="K450" s="91"/>
      <c r="L450" s="92"/>
      <c r="M450" s="91"/>
      <c r="N450" s="91"/>
      <c r="O450" s="91"/>
      <c r="P450" s="96"/>
      <c r="Q450" s="1" t="n">
        <f aca="false">IF(F450="",0,MONTH(F450))</f>
        <v>0</v>
      </c>
      <c r="R450" s="1" t="n">
        <f aca="false">IF(F450="",0,YEAR(F450))</f>
        <v>0</v>
      </c>
      <c r="S450" s="1" t="str">
        <f aca="false">IF(AND(C450&lt;&gt;"",H450&lt;&gt;"",OR(G450=St_Applied,G450=St_Interviewing)),H450+ROW()/100000,"")</f>
        <v/>
      </c>
    </row>
    <row r="451" customFormat="false" ht="21.75" hidden="false" customHeight="true" outlineLevel="0" collapsed="false">
      <c r="B451" s="89" t="str">
        <f aca="false">IF(C451="","",ROW()-7)</f>
        <v/>
      </c>
      <c r="C451" s="90"/>
      <c r="D451" s="91"/>
      <c r="E451" s="92"/>
      <c r="F451" s="93"/>
      <c r="G451" s="92"/>
      <c r="H451" s="93"/>
      <c r="I451" s="94" t="str">
        <f aca="true">IF(C451="","",IF(OR(H451="",NOT(OR(G451=St_Applied,G451=St_Interviewing))),"—",IF(H451&lt;TODAY(),"Overdue · "&amp;TEXT(H451,"dd mmm"),IF(H451=TODAY(),"Due today",IF(H451=TODAY()+1,"Tomorrow","In "&amp;(H451-TODAY())&amp;" days")))))</f>
        <v/>
      </c>
      <c r="J451" s="95" t="str">
        <f aca="true">IF(C451="","",IF(AND(F451&lt;&gt;"",OR(G451=St_Applied,G451=St_Interviewing)),TODAY()-F451,"—"))</f>
        <v/>
      </c>
      <c r="K451" s="91"/>
      <c r="L451" s="92"/>
      <c r="M451" s="91"/>
      <c r="N451" s="91"/>
      <c r="O451" s="91"/>
      <c r="P451" s="96"/>
      <c r="Q451" s="1" t="n">
        <f aca="false">IF(F451="",0,MONTH(F451))</f>
        <v>0</v>
      </c>
      <c r="R451" s="1" t="n">
        <f aca="false">IF(F451="",0,YEAR(F451))</f>
        <v>0</v>
      </c>
      <c r="S451" s="1" t="str">
        <f aca="false">IF(AND(C451&lt;&gt;"",H451&lt;&gt;"",OR(G451=St_Applied,G451=St_Interviewing)),H451+ROW()/100000,"")</f>
        <v/>
      </c>
    </row>
    <row r="452" customFormat="false" ht="21.75" hidden="false" customHeight="true" outlineLevel="0" collapsed="false">
      <c r="B452" s="89" t="str">
        <f aca="false">IF(C452="","",ROW()-7)</f>
        <v/>
      </c>
      <c r="C452" s="90"/>
      <c r="D452" s="91"/>
      <c r="E452" s="92"/>
      <c r="F452" s="93"/>
      <c r="G452" s="92"/>
      <c r="H452" s="93"/>
      <c r="I452" s="94" t="str">
        <f aca="true">IF(C452="","",IF(OR(H452="",NOT(OR(G452=St_Applied,G452=St_Interviewing))),"—",IF(H452&lt;TODAY(),"Overdue · "&amp;TEXT(H452,"dd mmm"),IF(H452=TODAY(),"Due today",IF(H452=TODAY()+1,"Tomorrow","In "&amp;(H452-TODAY())&amp;" days")))))</f>
        <v/>
      </c>
      <c r="J452" s="95" t="str">
        <f aca="true">IF(C452="","",IF(AND(F452&lt;&gt;"",OR(G452=St_Applied,G452=St_Interviewing)),TODAY()-F452,"—"))</f>
        <v/>
      </c>
      <c r="K452" s="91"/>
      <c r="L452" s="92"/>
      <c r="M452" s="91"/>
      <c r="N452" s="91"/>
      <c r="O452" s="91"/>
      <c r="P452" s="96"/>
      <c r="Q452" s="1" t="n">
        <f aca="false">IF(F452="",0,MONTH(F452))</f>
        <v>0</v>
      </c>
      <c r="R452" s="1" t="n">
        <f aca="false">IF(F452="",0,YEAR(F452))</f>
        <v>0</v>
      </c>
      <c r="S452" s="1" t="str">
        <f aca="false">IF(AND(C452&lt;&gt;"",H452&lt;&gt;"",OR(G452=St_Applied,G452=St_Interviewing)),H452+ROW()/100000,"")</f>
        <v/>
      </c>
    </row>
    <row r="453" customFormat="false" ht="21.75" hidden="false" customHeight="true" outlineLevel="0" collapsed="false">
      <c r="B453" s="89" t="str">
        <f aca="false">IF(C453="","",ROW()-7)</f>
        <v/>
      </c>
      <c r="C453" s="90"/>
      <c r="D453" s="91"/>
      <c r="E453" s="92"/>
      <c r="F453" s="93"/>
      <c r="G453" s="92"/>
      <c r="H453" s="93"/>
      <c r="I453" s="94" t="str">
        <f aca="true">IF(C453="","",IF(OR(H453="",NOT(OR(G453=St_Applied,G453=St_Interviewing))),"—",IF(H453&lt;TODAY(),"Overdue · "&amp;TEXT(H453,"dd mmm"),IF(H453=TODAY(),"Due today",IF(H453=TODAY()+1,"Tomorrow","In "&amp;(H453-TODAY())&amp;" days")))))</f>
        <v/>
      </c>
      <c r="J453" s="95" t="str">
        <f aca="true">IF(C453="","",IF(AND(F453&lt;&gt;"",OR(G453=St_Applied,G453=St_Interviewing)),TODAY()-F453,"—"))</f>
        <v/>
      </c>
      <c r="K453" s="91"/>
      <c r="L453" s="92"/>
      <c r="M453" s="91"/>
      <c r="N453" s="91"/>
      <c r="O453" s="91"/>
      <c r="P453" s="96"/>
      <c r="Q453" s="1" t="n">
        <f aca="false">IF(F453="",0,MONTH(F453))</f>
        <v>0</v>
      </c>
      <c r="R453" s="1" t="n">
        <f aca="false">IF(F453="",0,YEAR(F453))</f>
        <v>0</v>
      </c>
      <c r="S453" s="1" t="str">
        <f aca="false">IF(AND(C453&lt;&gt;"",H453&lt;&gt;"",OR(G453=St_Applied,G453=St_Interviewing)),H453+ROW()/100000,"")</f>
        <v/>
      </c>
    </row>
    <row r="454" customFormat="false" ht="21.75" hidden="false" customHeight="true" outlineLevel="0" collapsed="false">
      <c r="B454" s="89" t="str">
        <f aca="false">IF(C454="","",ROW()-7)</f>
        <v/>
      </c>
      <c r="C454" s="90"/>
      <c r="D454" s="91"/>
      <c r="E454" s="92"/>
      <c r="F454" s="93"/>
      <c r="G454" s="92"/>
      <c r="H454" s="93"/>
      <c r="I454" s="94" t="str">
        <f aca="true">IF(C454="","",IF(OR(H454="",NOT(OR(G454=St_Applied,G454=St_Interviewing))),"—",IF(H454&lt;TODAY(),"Overdue · "&amp;TEXT(H454,"dd mmm"),IF(H454=TODAY(),"Due today",IF(H454=TODAY()+1,"Tomorrow","In "&amp;(H454-TODAY())&amp;" days")))))</f>
        <v/>
      </c>
      <c r="J454" s="95" t="str">
        <f aca="true">IF(C454="","",IF(AND(F454&lt;&gt;"",OR(G454=St_Applied,G454=St_Interviewing)),TODAY()-F454,"—"))</f>
        <v/>
      </c>
      <c r="K454" s="91"/>
      <c r="L454" s="92"/>
      <c r="M454" s="91"/>
      <c r="N454" s="91"/>
      <c r="O454" s="91"/>
      <c r="P454" s="96"/>
      <c r="Q454" s="1" t="n">
        <f aca="false">IF(F454="",0,MONTH(F454))</f>
        <v>0</v>
      </c>
      <c r="R454" s="1" t="n">
        <f aca="false">IF(F454="",0,YEAR(F454))</f>
        <v>0</v>
      </c>
      <c r="S454" s="1" t="str">
        <f aca="false">IF(AND(C454&lt;&gt;"",H454&lt;&gt;"",OR(G454=St_Applied,G454=St_Interviewing)),H454+ROW()/100000,"")</f>
        <v/>
      </c>
    </row>
    <row r="455" customFormat="false" ht="21.75" hidden="false" customHeight="true" outlineLevel="0" collapsed="false">
      <c r="B455" s="89" t="str">
        <f aca="false">IF(C455="","",ROW()-7)</f>
        <v/>
      </c>
      <c r="C455" s="90"/>
      <c r="D455" s="91"/>
      <c r="E455" s="92"/>
      <c r="F455" s="93"/>
      <c r="G455" s="92"/>
      <c r="H455" s="93"/>
      <c r="I455" s="94" t="str">
        <f aca="true">IF(C455="","",IF(OR(H455="",NOT(OR(G455=St_Applied,G455=St_Interviewing))),"—",IF(H455&lt;TODAY(),"Overdue · "&amp;TEXT(H455,"dd mmm"),IF(H455=TODAY(),"Due today",IF(H455=TODAY()+1,"Tomorrow","In "&amp;(H455-TODAY())&amp;" days")))))</f>
        <v/>
      </c>
      <c r="J455" s="95" t="str">
        <f aca="true">IF(C455="","",IF(AND(F455&lt;&gt;"",OR(G455=St_Applied,G455=St_Interviewing)),TODAY()-F455,"—"))</f>
        <v/>
      </c>
      <c r="K455" s="91"/>
      <c r="L455" s="92"/>
      <c r="M455" s="91"/>
      <c r="N455" s="91"/>
      <c r="O455" s="91"/>
      <c r="P455" s="96"/>
      <c r="Q455" s="1" t="n">
        <f aca="false">IF(F455="",0,MONTH(F455))</f>
        <v>0</v>
      </c>
      <c r="R455" s="1" t="n">
        <f aca="false">IF(F455="",0,YEAR(F455))</f>
        <v>0</v>
      </c>
      <c r="S455" s="1" t="str">
        <f aca="false">IF(AND(C455&lt;&gt;"",H455&lt;&gt;"",OR(G455=St_Applied,G455=St_Interviewing)),H455+ROW()/100000,"")</f>
        <v/>
      </c>
    </row>
    <row r="456" customFormat="false" ht="21.75" hidden="false" customHeight="true" outlineLevel="0" collapsed="false">
      <c r="B456" s="89" t="str">
        <f aca="false">IF(C456="","",ROW()-7)</f>
        <v/>
      </c>
      <c r="C456" s="90"/>
      <c r="D456" s="91"/>
      <c r="E456" s="92"/>
      <c r="F456" s="93"/>
      <c r="G456" s="92"/>
      <c r="H456" s="93"/>
      <c r="I456" s="94" t="str">
        <f aca="true">IF(C456="","",IF(OR(H456="",NOT(OR(G456=St_Applied,G456=St_Interviewing))),"—",IF(H456&lt;TODAY(),"Overdue · "&amp;TEXT(H456,"dd mmm"),IF(H456=TODAY(),"Due today",IF(H456=TODAY()+1,"Tomorrow","In "&amp;(H456-TODAY())&amp;" days")))))</f>
        <v/>
      </c>
      <c r="J456" s="95" t="str">
        <f aca="true">IF(C456="","",IF(AND(F456&lt;&gt;"",OR(G456=St_Applied,G456=St_Interviewing)),TODAY()-F456,"—"))</f>
        <v/>
      </c>
      <c r="K456" s="91"/>
      <c r="L456" s="92"/>
      <c r="M456" s="91"/>
      <c r="N456" s="91"/>
      <c r="O456" s="91"/>
      <c r="P456" s="96"/>
      <c r="Q456" s="1" t="n">
        <f aca="false">IF(F456="",0,MONTH(F456))</f>
        <v>0</v>
      </c>
      <c r="R456" s="1" t="n">
        <f aca="false">IF(F456="",0,YEAR(F456))</f>
        <v>0</v>
      </c>
      <c r="S456" s="1" t="str">
        <f aca="false">IF(AND(C456&lt;&gt;"",H456&lt;&gt;"",OR(G456=St_Applied,G456=St_Interviewing)),H456+ROW()/100000,"")</f>
        <v/>
      </c>
    </row>
    <row r="457" customFormat="false" ht="21.75" hidden="false" customHeight="true" outlineLevel="0" collapsed="false">
      <c r="B457" s="89" t="str">
        <f aca="false">IF(C457="","",ROW()-7)</f>
        <v/>
      </c>
      <c r="C457" s="90"/>
      <c r="D457" s="91"/>
      <c r="E457" s="92"/>
      <c r="F457" s="93"/>
      <c r="G457" s="92"/>
      <c r="H457" s="93"/>
      <c r="I457" s="94" t="str">
        <f aca="true">IF(C457="","",IF(OR(H457="",NOT(OR(G457=St_Applied,G457=St_Interviewing))),"—",IF(H457&lt;TODAY(),"Overdue · "&amp;TEXT(H457,"dd mmm"),IF(H457=TODAY(),"Due today",IF(H457=TODAY()+1,"Tomorrow","In "&amp;(H457-TODAY())&amp;" days")))))</f>
        <v/>
      </c>
      <c r="J457" s="95" t="str">
        <f aca="true">IF(C457="","",IF(AND(F457&lt;&gt;"",OR(G457=St_Applied,G457=St_Interviewing)),TODAY()-F457,"—"))</f>
        <v/>
      </c>
      <c r="K457" s="91"/>
      <c r="L457" s="92"/>
      <c r="M457" s="91"/>
      <c r="N457" s="91"/>
      <c r="O457" s="91"/>
      <c r="P457" s="96"/>
      <c r="Q457" s="1" t="n">
        <f aca="false">IF(F457="",0,MONTH(F457))</f>
        <v>0</v>
      </c>
      <c r="R457" s="1" t="n">
        <f aca="false">IF(F457="",0,YEAR(F457))</f>
        <v>0</v>
      </c>
      <c r="S457" s="1" t="str">
        <f aca="false">IF(AND(C457&lt;&gt;"",H457&lt;&gt;"",OR(G457=St_Applied,G457=St_Interviewing)),H457+ROW()/100000,"")</f>
        <v/>
      </c>
    </row>
    <row r="458" customFormat="false" ht="21.75" hidden="false" customHeight="true" outlineLevel="0" collapsed="false">
      <c r="B458" s="89" t="str">
        <f aca="false">IF(C458="","",ROW()-7)</f>
        <v/>
      </c>
      <c r="C458" s="90"/>
      <c r="D458" s="91"/>
      <c r="E458" s="92"/>
      <c r="F458" s="93"/>
      <c r="G458" s="92"/>
      <c r="H458" s="93"/>
      <c r="I458" s="94" t="str">
        <f aca="true">IF(C458="","",IF(OR(H458="",NOT(OR(G458=St_Applied,G458=St_Interviewing))),"—",IF(H458&lt;TODAY(),"Overdue · "&amp;TEXT(H458,"dd mmm"),IF(H458=TODAY(),"Due today",IF(H458=TODAY()+1,"Tomorrow","In "&amp;(H458-TODAY())&amp;" days")))))</f>
        <v/>
      </c>
      <c r="J458" s="95" t="str">
        <f aca="true">IF(C458="","",IF(AND(F458&lt;&gt;"",OR(G458=St_Applied,G458=St_Interviewing)),TODAY()-F458,"—"))</f>
        <v/>
      </c>
      <c r="K458" s="91"/>
      <c r="L458" s="92"/>
      <c r="M458" s="91"/>
      <c r="N458" s="91"/>
      <c r="O458" s="91"/>
      <c r="P458" s="96"/>
      <c r="Q458" s="1" t="n">
        <f aca="false">IF(F458="",0,MONTH(F458))</f>
        <v>0</v>
      </c>
      <c r="R458" s="1" t="n">
        <f aca="false">IF(F458="",0,YEAR(F458))</f>
        <v>0</v>
      </c>
      <c r="S458" s="1" t="str">
        <f aca="false">IF(AND(C458&lt;&gt;"",H458&lt;&gt;"",OR(G458=St_Applied,G458=St_Interviewing)),H458+ROW()/100000,"")</f>
        <v/>
      </c>
    </row>
    <row r="459" customFormat="false" ht="21.75" hidden="false" customHeight="true" outlineLevel="0" collapsed="false">
      <c r="B459" s="89" t="str">
        <f aca="false">IF(C459="","",ROW()-7)</f>
        <v/>
      </c>
      <c r="C459" s="90"/>
      <c r="D459" s="91"/>
      <c r="E459" s="92"/>
      <c r="F459" s="93"/>
      <c r="G459" s="92"/>
      <c r="H459" s="93"/>
      <c r="I459" s="94" t="str">
        <f aca="true">IF(C459="","",IF(OR(H459="",NOT(OR(G459=St_Applied,G459=St_Interviewing))),"—",IF(H459&lt;TODAY(),"Overdue · "&amp;TEXT(H459,"dd mmm"),IF(H459=TODAY(),"Due today",IF(H459=TODAY()+1,"Tomorrow","In "&amp;(H459-TODAY())&amp;" days")))))</f>
        <v/>
      </c>
      <c r="J459" s="95" t="str">
        <f aca="true">IF(C459="","",IF(AND(F459&lt;&gt;"",OR(G459=St_Applied,G459=St_Interviewing)),TODAY()-F459,"—"))</f>
        <v/>
      </c>
      <c r="K459" s="91"/>
      <c r="L459" s="92"/>
      <c r="M459" s="91"/>
      <c r="N459" s="91"/>
      <c r="O459" s="91"/>
      <c r="P459" s="96"/>
      <c r="Q459" s="1" t="n">
        <f aca="false">IF(F459="",0,MONTH(F459))</f>
        <v>0</v>
      </c>
      <c r="R459" s="1" t="n">
        <f aca="false">IF(F459="",0,YEAR(F459))</f>
        <v>0</v>
      </c>
      <c r="S459" s="1" t="str">
        <f aca="false">IF(AND(C459&lt;&gt;"",H459&lt;&gt;"",OR(G459=St_Applied,G459=St_Interviewing)),H459+ROW()/100000,"")</f>
        <v/>
      </c>
    </row>
    <row r="460" customFormat="false" ht="21.75" hidden="false" customHeight="true" outlineLevel="0" collapsed="false">
      <c r="B460" s="89" t="str">
        <f aca="false">IF(C460="","",ROW()-7)</f>
        <v/>
      </c>
      <c r="C460" s="90"/>
      <c r="D460" s="91"/>
      <c r="E460" s="92"/>
      <c r="F460" s="93"/>
      <c r="G460" s="92"/>
      <c r="H460" s="93"/>
      <c r="I460" s="94" t="str">
        <f aca="true">IF(C460="","",IF(OR(H460="",NOT(OR(G460=St_Applied,G460=St_Interviewing))),"—",IF(H460&lt;TODAY(),"Overdue · "&amp;TEXT(H460,"dd mmm"),IF(H460=TODAY(),"Due today",IF(H460=TODAY()+1,"Tomorrow","In "&amp;(H460-TODAY())&amp;" days")))))</f>
        <v/>
      </c>
      <c r="J460" s="95" t="str">
        <f aca="true">IF(C460="","",IF(AND(F460&lt;&gt;"",OR(G460=St_Applied,G460=St_Interviewing)),TODAY()-F460,"—"))</f>
        <v/>
      </c>
      <c r="K460" s="91"/>
      <c r="L460" s="92"/>
      <c r="M460" s="91"/>
      <c r="N460" s="91"/>
      <c r="O460" s="91"/>
      <c r="P460" s="96"/>
      <c r="Q460" s="1" t="n">
        <f aca="false">IF(F460="",0,MONTH(F460))</f>
        <v>0</v>
      </c>
      <c r="R460" s="1" t="n">
        <f aca="false">IF(F460="",0,YEAR(F460))</f>
        <v>0</v>
      </c>
      <c r="S460" s="1" t="str">
        <f aca="false">IF(AND(C460&lt;&gt;"",H460&lt;&gt;"",OR(G460=St_Applied,G460=St_Interviewing)),H460+ROW()/100000,"")</f>
        <v/>
      </c>
    </row>
    <row r="461" customFormat="false" ht="21.75" hidden="false" customHeight="true" outlineLevel="0" collapsed="false">
      <c r="B461" s="89" t="str">
        <f aca="false">IF(C461="","",ROW()-7)</f>
        <v/>
      </c>
      <c r="C461" s="90"/>
      <c r="D461" s="91"/>
      <c r="E461" s="92"/>
      <c r="F461" s="93"/>
      <c r="G461" s="92"/>
      <c r="H461" s="93"/>
      <c r="I461" s="94" t="str">
        <f aca="true">IF(C461="","",IF(OR(H461="",NOT(OR(G461=St_Applied,G461=St_Interviewing))),"—",IF(H461&lt;TODAY(),"Overdue · "&amp;TEXT(H461,"dd mmm"),IF(H461=TODAY(),"Due today",IF(H461=TODAY()+1,"Tomorrow","In "&amp;(H461-TODAY())&amp;" days")))))</f>
        <v/>
      </c>
      <c r="J461" s="95" t="str">
        <f aca="true">IF(C461="","",IF(AND(F461&lt;&gt;"",OR(G461=St_Applied,G461=St_Interviewing)),TODAY()-F461,"—"))</f>
        <v/>
      </c>
      <c r="K461" s="91"/>
      <c r="L461" s="92"/>
      <c r="M461" s="91"/>
      <c r="N461" s="91"/>
      <c r="O461" s="91"/>
      <c r="P461" s="96"/>
      <c r="Q461" s="1" t="n">
        <f aca="false">IF(F461="",0,MONTH(F461))</f>
        <v>0</v>
      </c>
      <c r="R461" s="1" t="n">
        <f aca="false">IF(F461="",0,YEAR(F461))</f>
        <v>0</v>
      </c>
      <c r="S461" s="1" t="str">
        <f aca="false">IF(AND(C461&lt;&gt;"",H461&lt;&gt;"",OR(G461=St_Applied,G461=St_Interviewing)),H461+ROW()/100000,"")</f>
        <v/>
      </c>
    </row>
    <row r="462" customFormat="false" ht="21.75" hidden="false" customHeight="true" outlineLevel="0" collapsed="false">
      <c r="B462" s="89" t="str">
        <f aca="false">IF(C462="","",ROW()-7)</f>
        <v/>
      </c>
      <c r="C462" s="90"/>
      <c r="D462" s="91"/>
      <c r="E462" s="92"/>
      <c r="F462" s="93"/>
      <c r="G462" s="92"/>
      <c r="H462" s="93"/>
      <c r="I462" s="94" t="str">
        <f aca="true">IF(C462="","",IF(OR(H462="",NOT(OR(G462=St_Applied,G462=St_Interviewing))),"—",IF(H462&lt;TODAY(),"Overdue · "&amp;TEXT(H462,"dd mmm"),IF(H462=TODAY(),"Due today",IF(H462=TODAY()+1,"Tomorrow","In "&amp;(H462-TODAY())&amp;" days")))))</f>
        <v/>
      </c>
      <c r="J462" s="95" t="str">
        <f aca="true">IF(C462="","",IF(AND(F462&lt;&gt;"",OR(G462=St_Applied,G462=St_Interviewing)),TODAY()-F462,"—"))</f>
        <v/>
      </c>
      <c r="K462" s="91"/>
      <c r="L462" s="92"/>
      <c r="M462" s="91"/>
      <c r="N462" s="91"/>
      <c r="O462" s="91"/>
      <c r="P462" s="96"/>
      <c r="Q462" s="1" t="n">
        <f aca="false">IF(F462="",0,MONTH(F462))</f>
        <v>0</v>
      </c>
      <c r="R462" s="1" t="n">
        <f aca="false">IF(F462="",0,YEAR(F462))</f>
        <v>0</v>
      </c>
      <c r="S462" s="1" t="str">
        <f aca="false">IF(AND(C462&lt;&gt;"",H462&lt;&gt;"",OR(G462=St_Applied,G462=St_Interviewing)),H462+ROW()/100000,"")</f>
        <v/>
      </c>
    </row>
    <row r="463" customFormat="false" ht="21.75" hidden="false" customHeight="true" outlineLevel="0" collapsed="false">
      <c r="B463" s="89" t="str">
        <f aca="false">IF(C463="","",ROW()-7)</f>
        <v/>
      </c>
      <c r="C463" s="90"/>
      <c r="D463" s="91"/>
      <c r="E463" s="92"/>
      <c r="F463" s="93"/>
      <c r="G463" s="92"/>
      <c r="H463" s="93"/>
      <c r="I463" s="94" t="str">
        <f aca="true">IF(C463="","",IF(OR(H463="",NOT(OR(G463=St_Applied,G463=St_Interviewing))),"—",IF(H463&lt;TODAY(),"Overdue · "&amp;TEXT(H463,"dd mmm"),IF(H463=TODAY(),"Due today",IF(H463=TODAY()+1,"Tomorrow","In "&amp;(H463-TODAY())&amp;" days")))))</f>
        <v/>
      </c>
      <c r="J463" s="95" t="str">
        <f aca="true">IF(C463="","",IF(AND(F463&lt;&gt;"",OR(G463=St_Applied,G463=St_Interviewing)),TODAY()-F463,"—"))</f>
        <v/>
      </c>
      <c r="K463" s="91"/>
      <c r="L463" s="92"/>
      <c r="M463" s="91"/>
      <c r="N463" s="91"/>
      <c r="O463" s="91"/>
      <c r="P463" s="96"/>
      <c r="Q463" s="1" t="n">
        <f aca="false">IF(F463="",0,MONTH(F463))</f>
        <v>0</v>
      </c>
      <c r="R463" s="1" t="n">
        <f aca="false">IF(F463="",0,YEAR(F463))</f>
        <v>0</v>
      </c>
      <c r="S463" s="1" t="str">
        <f aca="false">IF(AND(C463&lt;&gt;"",H463&lt;&gt;"",OR(G463=St_Applied,G463=St_Interviewing)),H463+ROW()/100000,"")</f>
        <v/>
      </c>
    </row>
    <row r="464" customFormat="false" ht="21.75" hidden="false" customHeight="true" outlineLevel="0" collapsed="false">
      <c r="B464" s="89" t="str">
        <f aca="false">IF(C464="","",ROW()-7)</f>
        <v/>
      </c>
      <c r="C464" s="90"/>
      <c r="D464" s="91"/>
      <c r="E464" s="92"/>
      <c r="F464" s="93"/>
      <c r="G464" s="92"/>
      <c r="H464" s="93"/>
      <c r="I464" s="94" t="str">
        <f aca="true">IF(C464="","",IF(OR(H464="",NOT(OR(G464=St_Applied,G464=St_Interviewing))),"—",IF(H464&lt;TODAY(),"Overdue · "&amp;TEXT(H464,"dd mmm"),IF(H464=TODAY(),"Due today",IF(H464=TODAY()+1,"Tomorrow","In "&amp;(H464-TODAY())&amp;" days")))))</f>
        <v/>
      </c>
      <c r="J464" s="95" t="str">
        <f aca="true">IF(C464="","",IF(AND(F464&lt;&gt;"",OR(G464=St_Applied,G464=St_Interviewing)),TODAY()-F464,"—"))</f>
        <v/>
      </c>
      <c r="K464" s="91"/>
      <c r="L464" s="92"/>
      <c r="M464" s="91"/>
      <c r="N464" s="91"/>
      <c r="O464" s="91"/>
      <c r="P464" s="96"/>
      <c r="Q464" s="1" t="n">
        <f aca="false">IF(F464="",0,MONTH(F464))</f>
        <v>0</v>
      </c>
      <c r="R464" s="1" t="n">
        <f aca="false">IF(F464="",0,YEAR(F464))</f>
        <v>0</v>
      </c>
      <c r="S464" s="1" t="str">
        <f aca="false">IF(AND(C464&lt;&gt;"",H464&lt;&gt;"",OR(G464=St_Applied,G464=St_Interviewing)),H464+ROW()/100000,"")</f>
        <v/>
      </c>
    </row>
    <row r="465" customFormat="false" ht="21.75" hidden="false" customHeight="true" outlineLevel="0" collapsed="false">
      <c r="B465" s="89" t="str">
        <f aca="false">IF(C465="","",ROW()-7)</f>
        <v/>
      </c>
      <c r="C465" s="90"/>
      <c r="D465" s="91"/>
      <c r="E465" s="92"/>
      <c r="F465" s="93"/>
      <c r="G465" s="92"/>
      <c r="H465" s="93"/>
      <c r="I465" s="94" t="str">
        <f aca="true">IF(C465="","",IF(OR(H465="",NOT(OR(G465=St_Applied,G465=St_Interviewing))),"—",IF(H465&lt;TODAY(),"Overdue · "&amp;TEXT(H465,"dd mmm"),IF(H465=TODAY(),"Due today",IF(H465=TODAY()+1,"Tomorrow","In "&amp;(H465-TODAY())&amp;" days")))))</f>
        <v/>
      </c>
      <c r="J465" s="95" t="str">
        <f aca="true">IF(C465="","",IF(AND(F465&lt;&gt;"",OR(G465=St_Applied,G465=St_Interviewing)),TODAY()-F465,"—"))</f>
        <v/>
      </c>
      <c r="K465" s="91"/>
      <c r="L465" s="92"/>
      <c r="M465" s="91"/>
      <c r="N465" s="91"/>
      <c r="O465" s="91"/>
      <c r="P465" s="96"/>
      <c r="Q465" s="1" t="n">
        <f aca="false">IF(F465="",0,MONTH(F465))</f>
        <v>0</v>
      </c>
      <c r="R465" s="1" t="n">
        <f aca="false">IF(F465="",0,YEAR(F465))</f>
        <v>0</v>
      </c>
      <c r="S465" s="1" t="str">
        <f aca="false">IF(AND(C465&lt;&gt;"",H465&lt;&gt;"",OR(G465=St_Applied,G465=St_Interviewing)),H465+ROW()/100000,"")</f>
        <v/>
      </c>
    </row>
    <row r="466" customFormat="false" ht="21.75" hidden="false" customHeight="true" outlineLevel="0" collapsed="false">
      <c r="B466" s="89" t="str">
        <f aca="false">IF(C466="","",ROW()-7)</f>
        <v/>
      </c>
      <c r="C466" s="90"/>
      <c r="D466" s="91"/>
      <c r="E466" s="92"/>
      <c r="F466" s="93"/>
      <c r="G466" s="92"/>
      <c r="H466" s="93"/>
      <c r="I466" s="94" t="str">
        <f aca="true">IF(C466="","",IF(OR(H466="",NOT(OR(G466=St_Applied,G466=St_Interviewing))),"—",IF(H466&lt;TODAY(),"Overdue · "&amp;TEXT(H466,"dd mmm"),IF(H466=TODAY(),"Due today",IF(H466=TODAY()+1,"Tomorrow","In "&amp;(H466-TODAY())&amp;" days")))))</f>
        <v/>
      </c>
      <c r="J466" s="95" t="str">
        <f aca="true">IF(C466="","",IF(AND(F466&lt;&gt;"",OR(G466=St_Applied,G466=St_Interviewing)),TODAY()-F466,"—"))</f>
        <v/>
      </c>
      <c r="K466" s="91"/>
      <c r="L466" s="92"/>
      <c r="M466" s="91"/>
      <c r="N466" s="91"/>
      <c r="O466" s="91"/>
      <c r="P466" s="96"/>
      <c r="Q466" s="1" t="n">
        <f aca="false">IF(F466="",0,MONTH(F466))</f>
        <v>0</v>
      </c>
      <c r="R466" s="1" t="n">
        <f aca="false">IF(F466="",0,YEAR(F466))</f>
        <v>0</v>
      </c>
      <c r="S466" s="1" t="str">
        <f aca="false">IF(AND(C466&lt;&gt;"",H466&lt;&gt;"",OR(G466=St_Applied,G466=St_Interviewing)),H466+ROW()/100000,"")</f>
        <v/>
      </c>
    </row>
    <row r="467" customFormat="false" ht="21.75" hidden="false" customHeight="true" outlineLevel="0" collapsed="false">
      <c r="B467" s="89" t="str">
        <f aca="false">IF(C467="","",ROW()-7)</f>
        <v/>
      </c>
      <c r="C467" s="90"/>
      <c r="D467" s="91"/>
      <c r="E467" s="92"/>
      <c r="F467" s="93"/>
      <c r="G467" s="92"/>
      <c r="H467" s="93"/>
      <c r="I467" s="94" t="str">
        <f aca="true">IF(C467="","",IF(OR(H467="",NOT(OR(G467=St_Applied,G467=St_Interviewing))),"—",IF(H467&lt;TODAY(),"Overdue · "&amp;TEXT(H467,"dd mmm"),IF(H467=TODAY(),"Due today",IF(H467=TODAY()+1,"Tomorrow","In "&amp;(H467-TODAY())&amp;" days")))))</f>
        <v/>
      </c>
      <c r="J467" s="95" t="str">
        <f aca="true">IF(C467="","",IF(AND(F467&lt;&gt;"",OR(G467=St_Applied,G467=St_Interviewing)),TODAY()-F467,"—"))</f>
        <v/>
      </c>
      <c r="K467" s="91"/>
      <c r="L467" s="92"/>
      <c r="M467" s="91"/>
      <c r="N467" s="91"/>
      <c r="O467" s="91"/>
      <c r="P467" s="96"/>
      <c r="Q467" s="1" t="n">
        <f aca="false">IF(F467="",0,MONTH(F467))</f>
        <v>0</v>
      </c>
      <c r="R467" s="1" t="n">
        <f aca="false">IF(F467="",0,YEAR(F467))</f>
        <v>0</v>
      </c>
      <c r="S467" s="1" t="str">
        <f aca="false">IF(AND(C467&lt;&gt;"",H467&lt;&gt;"",OR(G467=St_Applied,G467=St_Interviewing)),H467+ROW()/100000,"")</f>
        <v/>
      </c>
    </row>
    <row r="468" customFormat="false" ht="21.75" hidden="false" customHeight="true" outlineLevel="0" collapsed="false">
      <c r="B468" s="89" t="str">
        <f aca="false">IF(C468="","",ROW()-7)</f>
        <v/>
      </c>
      <c r="C468" s="90"/>
      <c r="D468" s="91"/>
      <c r="E468" s="92"/>
      <c r="F468" s="93"/>
      <c r="G468" s="92"/>
      <c r="H468" s="93"/>
      <c r="I468" s="94" t="str">
        <f aca="true">IF(C468="","",IF(OR(H468="",NOT(OR(G468=St_Applied,G468=St_Interviewing))),"—",IF(H468&lt;TODAY(),"Overdue · "&amp;TEXT(H468,"dd mmm"),IF(H468=TODAY(),"Due today",IF(H468=TODAY()+1,"Tomorrow","In "&amp;(H468-TODAY())&amp;" days")))))</f>
        <v/>
      </c>
      <c r="J468" s="95" t="str">
        <f aca="true">IF(C468="","",IF(AND(F468&lt;&gt;"",OR(G468=St_Applied,G468=St_Interviewing)),TODAY()-F468,"—"))</f>
        <v/>
      </c>
      <c r="K468" s="91"/>
      <c r="L468" s="92"/>
      <c r="M468" s="91"/>
      <c r="N468" s="91"/>
      <c r="O468" s="91"/>
      <c r="P468" s="96"/>
      <c r="Q468" s="1" t="n">
        <f aca="false">IF(F468="",0,MONTH(F468))</f>
        <v>0</v>
      </c>
      <c r="R468" s="1" t="n">
        <f aca="false">IF(F468="",0,YEAR(F468))</f>
        <v>0</v>
      </c>
      <c r="S468" s="1" t="str">
        <f aca="false">IF(AND(C468&lt;&gt;"",H468&lt;&gt;"",OR(G468=St_Applied,G468=St_Interviewing)),H468+ROW()/100000,"")</f>
        <v/>
      </c>
    </row>
    <row r="469" customFormat="false" ht="21.75" hidden="false" customHeight="true" outlineLevel="0" collapsed="false">
      <c r="B469" s="89" t="str">
        <f aca="false">IF(C469="","",ROW()-7)</f>
        <v/>
      </c>
      <c r="C469" s="90"/>
      <c r="D469" s="91"/>
      <c r="E469" s="92"/>
      <c r="F469" s="93"/>
      <c r="G469" s="92"/>
      <c r="H469" s="93"/>
      <c r="I469" s="94" t="str">
        <f aca="true">IF(C469="","",IF(OR(H469="",NOT(OR(G469=St_Applied,G469=St_Interviewing))),"—",IF(H469&lt;TODAY(),"Overdue · "&amp;TEXT(H469,"dd mmm"),IF(H469=TODAY(),"Due today",IF(H469=TODAY()+1,"Tomorrow","In "&amp;(H469-TODAY())&amp;" days")))))</f>
        <v/>
      </c>
      <c r="J469" s="95" t="str">
        <f aca="true">IF(C469="","",IF(AND(F469&lt;&gt;"",OR(G469=St_Applied,G469=St_Interviewing)),TODAY()-F469,"—"))</f>
        <v/>
      </c>
      <c r="K469" s="91"/>
      <c r="L469" s="92"/>
      <c r="M469" s="91"/>
      <c r="N469" s="91"/>
      <c r="O469" s="91"/>
      <c r="P469" s="96"/>
      <c r="Q469" s="1" t="n">
        <f aca="false">IF(F469="",0,MONTH(F469))</f>
        <v>0</v>
      </c>
      <c r="R469" s="1" t="n">
        <f aca="false">IF(F469="",0,YEAR(F469))</f>
        <v>0</v>
      </c>
      <c r="S469" s="1" t="str">
        <f aca="false">IF(AND(C469&lt;&gt;"",H469&lt;&gt;"",OR(G469=St_Applied,G469=St_Interviewing)),H469+ROW()/100000,"")</f>
        <v/>
      </c>
    </row>
    <row r="470" customFormat="false" ht="21.75" hidden="false" customHeight="true" outlineLevel="0" collapsed="false">
      <c r="B470" s="89" t="str">
        <f aca="false">IF(C470="","",ROW()-7)</f>
        <v/>
      </c>
      <c r="C470" s="90"/>
      <c r="D470" s="91"/>
      <c r="E470" s="92"/>
      <c r="F470" s="93"/>
      <c r="G470" s="92"/>
      <c r="H470" s="93"/>
      <c r="I470" s="94" t="str">
        <f aca="true">IF(C470="","",IF(OR(H470="",NOT(OR(G470=St_Applied,G470=St_Interviewing))),"—",IF(H470&lt;TODAY(),"Overdue · "&amp;TEXT(H470,"dd mmm"),IF(H470=TODAY(),"Due today",IF(H470=TODAY()+1,"Tomorrow","In "&amp;(H470-TODAY())&amp;" days")))))</f>
        <v/>
      </c>
      <c r="J470" s="95" t="str">
        <f aca="true">IF(C470="","",IF(AND(F470&lt;&gt;"",OR(G470=St_Applied,G470=St_Interviewing)),TODAY()-F470,"—"))</f>
        <v/>
      </c>
      <c r="K470" s="91"/>
      <c r="L470" s="92"/>
      <c r="M470" s="91"/>
      <c r="N470" s="91"/>
      <c r="O470" s="91"/>
      <c r="P470" s="96"/>
      <c r="Q470" s="1" t="n">
        <f aca="false">IF(F470="",0,MONTH(F470))</f>
        <v>0</v>
      </c>
      <c r="R470" s="1" t="n">
        <f aca="false">IF(F470="",0,YEAR(F470))</f>
        <v>0</v>
      </c>
      <c r="S470" s="1" t="str">
        <f aca="false">IF(AND(C470&lt;&gt;"",H470&lt;&gt;"",OR(G470=St_Applied,G470=St_Interviewing)),H470+ROW()/100000,"")</f>
        <v/>
      </c>
    </row>
    <row r="471" customFormat="false" ht="21.75" hidden="false" customHeight="true" outlineLevel="0" collapsed="false">
      <c r="B471" s="89" t="str">
        <f aca="false">IF(C471="","",ROW()-7)</f>
        <v/>
      </c>
      <c r="C471" s="90"/>
      <c r="D471" s="91"/>
      <c r="E471" s="92"/>
      <c r="F471" s="93"/>
      <c r="G471" s="92"/>
      <c r="H471" s="93"/>
      <c r="I471" s="94" t="str">
        <f aca="true">IF(C471="","",IF(OR(H471="",NOT(OR(G471=St_Applied,G471=St_Interviewing))),"—",IF(H471&lt;TODAY(),"Overdue · "&amp;TEXT(H471,"dd mmm"),IF(H471=TODAY(),"Due today",IF(H471=TODAY()+1,"Tomorrow","In "&amp;(H471-TODAY())&amp;" days")))))</f>
        <v/>
      </c>
      <c r="J471" s="95" t="str">
        <f aca="true">IF(C471="","",IF(AND(F471&lt;&gt;"",OR(G471=St_Applied,G471=St_Interviewing)),TODAY()-F471,"—"))</f>
        <v/>
      </c>
      <c r="K471" s="91"/>
      <c r="L471" s="92"/>
      <c r="M471" s="91"/>
      <c r="N471" s="91"/>
      <c r="O471" s="91"/>
      <c r="P471" s="96"/>
      <c r="Q471" s="1" t="n">
        <f aca="false">IF(F471="",0,MONTH(F471))</f>
        <v>0</v>
      </c>
      <c r="R471" s="1" t="n">
        <f aca="false">IF(F471="",0,YEAR(F471))</f>
        <v>0</v>
      </c>
      <c r="S471" s="1" t="str">
        <f aca="false">IF(AND(C471&lt;&gt;"",H471&lt;&gt;"",OR(G471=St_Applied,G471=St_Interviewing)),H471+ROW()/100000,"")</f>
        <v/>
      </c>
    </row>
    <row r="472" customFormat="false" ht="21.75" hidden="false" customHeight="true" outlineLevel="0" collapsed="false">
      <c r="B472" s="89" t="str">
        <f aca="false">IF(C472="","",ROW()-7)</f>
        <v/>
      </c>
      <c r="C472" s="90"/>
      <c r="D472" s="91"/>
      <c r="E472" s="92"/>
      <c r="F472" s="93"/>
      <c r="G472" s="92"/>
      <c r="H472" s="93"/>
      <c r="I472" s="94" t="str">
        <f aca="true">IF(C472="","",IF(OR(H472="",NOT(OR(G472=St_Applied,G472=St_Interviewing))),"—",IF(H472&lt;TODAY(),"Overdue · "&amp;TEXT(H472,"dd mmm"),IF(H472=TODAY(),"Due today",IF(H472=TODAY()+1,"Tomorrow","In "&amp;(H472-TODAY())&amp;" days")))))</f>
        <v/>
      </c>
      <c r="J472" s="95" t="str">
        <f aca="true">IF(C472="","",IF(AND(F472&lt;&gt;"",OR(G472=St_Applied,G472=St_Interviewing)),TODAY()-F472,"—"))</f>
        <v/>
      </c>
      <c r="K472" s="91"/>
      <c r="L472" s="92"/>
      <c r="M472" s="91"/>
      <c r="N472" s="91"/>
      <c r="O472" s="91"/>
      <c r="P472" s="96"/>
      <c r="Q472" s="1" t="n">
        <f aca="false">IF(F472="",0,MONTH(F472))</f>
        <v>0</v>
      </c>
      <c r="R472" s="1" t="n">
        <f aca="false">IF(F472="",0,YEAR(F472))</f>
        <v>0</v>
      </c>
      <c r="S472" s="1" t="str">
        <f aca="false">IF(AND(C472&lt;&gt;"",H472&lt;&gt;"",OR(G472=St_Applied,G472=St_Interviewing)),H472+ROW()/100000,"")</f>
        <v/>
      </c>
    </row>
    <row r="473" customFormat="false" ht="21.75" hidden="false" customHeight="true" outlineLevel="0" collapsed="false">
      <c r="B473" s="89" t="str">
        <f aca="false">IF(C473="","",ROW()-7)</f>
        <v/>
      </c>
      <c r="C473" s="90"/>
      <c r="D473" s="91"/>
      <c r="E473" s="92"/>
      <c r="F473" s="93"/>
      <c r="G473" s="92"/>
      <c r="H473" s="93"/>
      <c r="I473" s="94" t="str">
        <f aca="true">IF(C473="","",IF(OR(H473="",NOT(OR(G473=St_Applied,G473=St_Interviewing))),"—",IF(H473&lt;TODAY(),"Overdue · "&amp;TEXT(H473,"dd mmm"),IF(H473=TODAY(),"Due today",IF(H473=TODAY()+1,"Tomorrow","In "&amp;(H473-TODAY())&amp;" days")))))</f>
        <v/>
      </c>
      <c r="J473" s="95" t="str">
        <f aca="true">IF(C473="","",IF(AND(F473&lt;&gt;"",OR(G473=St_Applied,G473=St_Interviewing)),TODAY()-F473,"—"))</f>
        <v/>
      </c>
      <c r="K473" s="91"/>
      <c r="L473" s="92"/>
      <c r="M473" s="91"/>
      <c r="N473" s="91"/>
      <c r="O473" s="91"/>
      <c r="P473" s="96"/>
      <c r="Q473" s="1" t="n">
        <f aca="false">IF(F473="",0,MONTH(F473))</f>
        <v>0</v>
      </c>
      <c r="R473" s="1" t="n">
        <f aca="false">IF(F473="",0,YEAR(F473))</f>
        <v>0</v>
      </c>
      <c r="S473" s="1" t="str">
        <f aca="false">IF(AND(C473&lt;&gt;"",H473&lt;&gt;"",OR(G473=St_Applied,G473=St_Interviewing)),H473+ROW()/100000,"")</f>
        <v/>
      </c>
    </row>
    <row r="474" customFormat="false" ht="21.75" hidden="false" customHeight="true" outlineLevel="0" collapsed="false">
      <c r="B474" s="89" t="str">
        <f aca="false">IF(C474="","",ROW()-7)</f>
        <v/>
      </c>
      <c r="C474" s="90"/>
      <c r="D474" s="91"/>
      <c r="E474" s="92"/>
      <c r="F474" s="93"/>
      <c r="G474" s="92"/>
      <c r="H474" s="93"/>
      <c r="I474" s="94" t="str">
        <f aca="true">IF(C474="","",IF(OR(H474="",NOT(OR(G474=St_Applied,G474=St_Interviewing))),"—",IF(H474&lt;TODAY(),"Overdue · "&amp;TEXT(H474,"dd mmm"),IF(H474=TODAY(),"Due today",IF(H474=TODAY()+1,"Tomorrow","In "&amp;(H474-TODAY())&amp;" days")))))</f>
        <v/>
      </c>
      <c r="J474" s="95" t="str">
        <f aca="true">IF(C474="","",IF(AND(F474&lt;&gt;"",OR(G474=St_Applied,G474=St_Interviewing)),TODAY()-F474,"—"))</f>
        <v/>
      </c>
      <c r="K474" s="91"/>
      <c r="L474" s="92"/>
      <c r="M474" s="91"/>
      <c r="N474" s="91"/>
      <c r="O474" s="91"/>
      <c r="P474" s="96"/>
      <c r="Q474" s="1" t="n">
        <f aca="false">IF(F474="",0,MONTH(F474))</f>
        <v>0</v>
      </c>
      <c r="R474" s="1" t="n">
        <f aca="false">IF(F474="",0,YEAR(F474))</f>
        <v>0</v>
      </c>
      <c r="S474" s="1" t="str">
        <f aca="false">IF(AND(C474&lt;&gt;"",H474&lt;&gt;"",OR(G474=St_Applied,G474=St_Interviewing)),H474+ROW()/100000,"")</f>
        <v/>
      </c>
    </row>
    <row r="475" customFormat="false" ht="21.75" hidden="false" customHeight="true" outlineLevel="0" collapsed="false">
      <c r="B475" s="89" t="str">
        <f aca="false">IF(C475="","",ROW()-7)</f>
        <v/>
      </c>
      <c r="C475" s="90"/>
      <c r="D475" s="91"/>
      <c r="E475" s="92"/>
      <c r="F475" s="93"/>
      <c r="G475" s="92"/>
      <c r="H475" s="93"/>
      <c r="I475" s="94" t="str">
        <f aca="true">IF(C475="","",IF(OR(H475="",NOT(OR(G475=St_Applied,G475=St_Interviewing))),"—",IF(H475&lt;TODAY(),"Overdue · "&amp;TEXT(H475,"dd mmm"),IF(H475=TODAY(),"Due today",IF(H475=TODAY()+1,"Tomorrow","In "&amp;(H475-TODAY())&amp;" days")))))</f>
        <v/>
      </c>
      <c r="J475" s="95" t="str">
        <f aca="true">IF(C475="","",IF(AND(F475&lt;&gt;"",OR(G475=St_Applied,G475=St_Interviewing)),TODAY()-F475,"—"))</f>
        <v/>
      </c>
      <c r="K475" s="91"/>
      <c r="L475" s="92"/>
      <c r="M475" s="91"/>
      <c r="N475" s="91"/>
      <c r="O475" s="91"/>
      <c r="P475" s="96"/>
      <c r="Q475" s="1" t="n">
        <f aca="false">IF(F475="",0,MONTH(F475))</f>
        <v>0</v>
      </c>
      <c r="R475" s="1" t="n">
        <f aca="false">IF(F475="",0,YEAR(F475))</f>
        <v>0</v>
      </c>
      <c r="S475" s="1" t="str">
        <f aca="false">IF(AND(C475&lt;&gt;"",H475&lt;&gt;"",OR(G475=St_Applied,G475=St_Interviewing)),H475+ROW()/100000,"")</f>
        <v/>
      </c>
    </row>
    <row r="476" customFormat="false" ht="21.75" hidden="false" customHeight="true" outlineLevel="0" collapsed="false">
      <c r="B476" s="89" t="str">
        <f aca="false">IF(C476="","",ROW()-7)</f>
        <v/>
      </c>
      <c r="C476" s="90"/>
      <c r="D476" s="91"/>
      <c r="E476" s="92"/>
      <c r="F476" s="93"/>
      <c r="G476" s="92"/>
      <c r="H476" s="93"/>
      <c r="I476" s="94" t="str">
        <f aca="true">IF(C476="","",IF(OR(H476="",NOT(OR(G476=St_Applied,G476=St_Interviewing))),"—",IF(H476&lt;TODAY(),"Overdue · "&amp;TEXT(H476,"dd mmm"),IF(H476=TODAY(),"Due today",IF(H476=TODAY()+1,"Tomorrow","In "&amp;(H476-TODAY())&amp;" days")))))</f>
        <v/>
      </c>
      <c r="J476" s="95" t="str">
        <f aca="true">IF(C476="","",IF(AND(F476&lt;&gt;"",OR(G476=St_Applied,G476=St_Interviewing)),TODAY()-F476,"—"))</f>
        <v/>
      </c>
      <c r="K476" s="91"/>
      <c r="L476" s="92"/>
      <c r="M476" s="91"/>
      <c r="N476" s="91"/>
      <c r="O476" s="91"/>
      <c r="P476" s="96"/>
      <c r="Q476" s="1" t="n">
        <f aca="false">IF(F476="",0,MONTH(F476))</f>
        <v>0</v>
      </c>
      <c r="R476" s="1" t="n">
        <f aca="false">IF(F476="",0,YEAR(F476))</f>
        <v>0</v>
      </c>
      <c r="S476" s="1" t="str">
        <f aca="false">IF(AND(C476&lt;&gt;"",H476&lt;&gt;"",OR(G476=St_Applied,G476=St_Interviewing)),H476+ROW()/100000,"")</f>
        <v/>
      </c>
    </row>
    <row r="477" customFormat="false" ht="21.75" hidden="false" customHeight="true" outlineLevel="0" collapsed="false">
      <c r="B477" s="89" t="str">
        <f aca="false">IF(C477="","",ROW()-7)</f>
        <v/>
      </c>
      <c r="C477" s="90"/>
      <c r="D477" s="91"/>
      <c r="E477" s="92"/>
      <c r="F477" s="93"/>
      <c r="G477" s="92"/>
      <c r="H477" s="93"/>
      <c r="I477" s="94" t="str">
        <f aca="true">IF(C477="","",IF(OR(H477="",NOT(OR(G477=St_Applied,G477=St_Interviewing))),"—",IF(H477&lt;TODAY(),"Overdue · "&amp;TEXT(H477,"dd mmm"),IF(H477=TODAY(),"Due today",IF(H477=TODAY()+1,"Tomorrow","In "&amp;(H477-TODAY())&amp;" days")))))</f>
        <v/>
      </c>
      <c r="J477" s="95" t="str">
        <f aca="true">IF(C477="","",IF(AND(F477&lt;&gt;"",OR(G477=St_Applied,G477=St_Interviewing)),TODAY()-F477,"—"))</f>
        <v/>
      </c>
      <c r="K477" s="91"/>
      <c r="L477" s="92"/>
      <c r="M477" s="91"/>
      <c r="N477" s="91"/>
      <c r="O477" s="91"/>
      <c r="P477" s="96"/>
      <c r="Q477" s="1" t="n">
        <f aca="false">IF(F477="",0,MONTH(F477))</f>
        <v>0</v>
      </c>
      <c r="R477" s="1" t="n">
        <f aca="false">IF(F477="",0,YEAR(F477))</f>
        <v>0</v>
      </c>
      <c r="S477" s="1" t="str">
        <f aca="false">IF(AND(C477&lt;&gt;"",H477&lt;&gt;"",OR(G477=St_Applied,G477=St_Interviewing)),H477+ROW()/100000,"")</f>
        <v/>
      </c>
    </row>
    <row r="478" customFormat="false" ht="21.75" hidden="false" customHeight="true" outlineLevel="0" collapsed="false">
      <c r="B478" s="89" t="str">
        <f aca="false">IF(C478="","",ROW()-7)</f>
        <v/>
      </c>
      <c r="C478" s="90"/>
      <c r="D478" s="91"/>
      <c r="E478" s="92"/>
      <c r="F478" s="93"/>
      <c r="G478" s="92"/>
      <c r="H478" s="93"/>
      <c r="I478" s="94" t="str">
        <f aca="true">IF(C478="","",IF(OR(H478="",NOT(OR(G478=St_Applied,G478=St_Interviewing))),"—",IF(H478&lt;TODAY(),"Overdue · "&amp;TEXT(H478,"dd mmm"),IF(H478=TODAY(),"Due today",IF(H478=TODAY()+1,"Tomorrow","In "&amp;(H478-TODAY())&amp;" days")))))</f>
        <v/>
      </c>
      <c r="J478" s="95" t="str">
        <f aca="true">IF(C478="","",IF(AND(F478&lt;&gt;"",OR(G478=St_Applied,G478=St_Interviewing)),TODAY()-F478,"—"))</f>
        <v/>
      </c>
      <c r="K478" s="91"/>
      <c r="L478" s="92"/>
      <c r="M478" s="91"/>
      <c r="N478" s="91"/>
      <c r="O478" s="91"/>
      <c r="P478" s="96"/>
      <c r="Q478" s="1" t="n">
        <f aca="false">IF(F478="",0,MONTH(F478))</f>
        <v>0</v>
      </c>
      <c r="R478" s="1" t="n">
        <f aca="false">IF(F478="",0,YEAR(F478))</f>
        <v>0</v>
      </c>
      <c r="S478" s="1" t="str">
        <f aca="false">IF(AND(C478&lt;&gt;"",H478&lt;&gt;"",OR(G478=St_Applied,G478=St_Interviewing)),H478+ROW()/100000,"")</f>
        <v/>
      </c>
    </row>
    <row r="479" customFormat="false" ht="21.75" hidden="false" customHeight="true" outlineLevel="0" collapsed="false">
      <c r="B479" s="89" t="str">
        <f aca="false">IF(C479="","",ROW()-7)</f>
        <v/>
      </c>
      <c r="C479" s="90"/>
      <c r="D479" s="91"/>
      <c r="E479" s="92"/>
      <c r="F479" s="93"/>
      <c r="G479" s="92"/>
      <c r="H479" s="93"/>
      <c r="I479" s="94" t="str">
        <f aca="true">IF(C479="","",IF(OR(H479="",NOT(OR(G479=St_Applied,G479=St_Interviewing))),"—",IF(H479&lt;TODAY(),"Overdue · "&amp;TEXT(H479,"dd mmm"),IF(H479=TODAY(),"Due today",IF(H479=TODAY()+1,"Tomorrow","In "&amp;(H479-TODAY())&amp;" days")))))</f>
        <v/>
      </c>
      <c r="J479" s="95" t="str">
        <f aca="true">IF(C479="","",IF(AND(F479&lt;&gt;"",OR(G479=St_Applied,G479=St_Interviewing)),TODAY()-F479,"—"))</f>
        <v/>
      </c>
      <c r="K479" s="91"/>
      <c r="L479" s="92"/>
      <c r="M479" s="91"/>
      <c r="N479" s="91"/>
      <c r="O479" s="91"/>
      <c r="P479" s="96"/>
      <c r="Q479" s="1" t="n">
        <f aca="false">IF(F479="",0,MONTH(F479))</f>
        <v>0</v>
      </c>
      <c r="R479" s="1" t="n">
        <f aca="false">IF(F479="",0,YEAR(F479))</f>
        <v>0</v>
      </c>
      <c r="S479" s="1" t="str">
        <f aca="false">IF(AND(C479&lt;&gt;"",H479&lt;&gt;"",OR(G479=St_Applied,G479=St_Interviewing)),H479+ROW()/100000,"")</f>
        <v/>
      </c>
    </row>
    <row r="480" customFormat="false" ht="21.75" hidden="false" customHeight="true" outlineLevel="0" collapsed="false">
      <c r="B480" s="89" t="str">
        <f aca="false">IF(C480="","",ROW()-7)</f>
        <v/>
      </c>
      <c r="C480" s="90"/>
      <c r="D480" s="91"/>
      <c r="E480" s="92"/>
      <c r="F480" s="93"/>
      <c r="G480" s="92"/>
      <c r="H480" s="93"/>
      <c r="I480" s="94" t="str">
        <f aca="true">IF(C480="","",IF(OR(H480="",NOT(OR(G480=St_Applied,G480=St_Interviewing))),"—",IF(H480&lt;TODAY(),"Overdue · "&amp;TEXT(H480,"dd mmm"),IF(H480=TODAY(),"Due today",IF(H480=TODAY()+1,"Tomorrow","In "&amp;(H480-TODAY())&amp;" days")))))</f>
        <v/>
      </c>
      <c r="J480" s="95" t="str">
        <f aca="true">IF(C480="","",IF(AND(F480&lt;&gt;"",OR(G480=St_Applied,G480=St_Interviewing)),TODAY()-F480,"—"))</f>
        <v/>
      </c>
      <c r="K480" s="91"/>
      <c r="L480" s="92"/>
      <c r="M480" s="91"/>
      <c r="N480" s="91"/>
      <c r="O480" s="91"/>
      <c r="P480" s="96"/>
      <c r="Q480" s="1" t="n">
        <f aca="false">IF(F480="",0,MONTH(F480))</f>
        <v>0</v>
      </c>
      <c r="R480" s="1" t="n">
        <f aca="false">IF(F480="",0,YEAR(F480))</f>
        <v>0</v>
      </c>
      <c r="S480" s="1" t="str">
        <f aca="false">IF(AND(C480&lt;&gt;"",H480&lt;&gt;"",OR(G480=St_Applied,G480=St_Interviewing)),H480+ROW()/100000,"")</f>
        <v/>
      </c>
    </row>
    <row r="481" customFormat="false" ht="21.75" hidden="false" customHeight="true" outlineLevel="0" collapsed="false">
      <c r="B481" s="89" t="str">
        <f aca="false">IF(C481="","",ROW()-7)</f>
        <v/>
      </c>
      <c r="C481" s="90"/>
      <c r="D481" s="91"/>
      <c r="E481" s="92"/>
      <c r="F481" s="93"/>
      <c r="G481" s="92"/>
      <c r="H481" s="93"/>
      <c r="I481" s="94" t="str">
        <f aca="true">IF(C481="","",IF(OR(H481="",NOT(OR(G481=St_Applied,G481=St_Interviewing))),"—",IF(H481&lt;TODAY(),"Overdue · "&amp;TEXT(H481,"dd mmm"),IF(H481=TODAY(),"Due today",IF(H481=TODAY()+1,"Tomorrow","In "&amp;(H481-TODAY())&amp;" days")))))</f>
        <v/>
      </c>
      <c r="J481" s="95" t="str">
        <f aca="true">IF(C481="","",IF(AND(F481&lt;&gt;"",OR(G481=St_Applied,G481=St_Interviewing)),TODAY()-F481,"—"))</f>
        <v/>
      </c>
      <c r="K481" s="91"/>
      <c r="L481" s="92"/>
      <c r="M481" s="91"/>
      <c r="N481" s="91"/>
      <c r="O481" s="91"/>
      <c r="P481" s="96"/>
      <c r="Q481" s="1" t="n">
        <f aca="false">IF(F481="",0,MONTH(F481))</f>
        <v>0</v>
      </c>
      <c r="R481" s="1" t="n">
        <f aca="false">IF(F481="",0,YEAR(F481))</f>
        <v>0</v>
      </c>
      <c r="S481" s="1" t="str">
        <f aca="false">IF(AND(C481&lt;&gt;"",H481&lt;&gt;"",OR(G481=St_Applied,G481=St_Interviewing)),H481+ROW()/100000,"")</f>
        <v/>
      </c>
    </row>
    <row r="482" customFormat="false" ht="21.75" hidden="false" customHeight="true" outlineLevel="0" collapsed="false">
      <c r="B482" s="89" t="str">
        <f aca="false">IF(C482="","",ROW()-7)</f>
        <v/>
      </c>
      <c r="C482" s="90"/>
      <c r="D482" s="91"/>
      <c r="E482" s="92"/>
      <c r="F482" s="93"/>
      <c r="G482" s="92"/>
      <c r="H482" s="93"/>
      <c r="I482" s="94" t="str">
        <f aca="true">IF(C482="","",IF(OR(H482="",NOT(OR(G482=St_Applied,G482=St_Interviewing))),"—",IF(H482&lt;TODAY(),"Overdue · "&amp;TEXT(H482,"dd mmm"),IF(H482=TODAY(),"Due today",IF(H482=TODAY()+1,"Tomorrow","In "&amp;(H482-TODAY())&amp;" days")))))</f>
        <v/>
      </c>
      <c r="J482" s="95" t="str">
        <f aca="true">IF(C482="","",IF(AND(F482&lt;&gt;"",OR(G482=St_Applied,G482=St_Interviewing)),TODAY()-F482,"—"))</f>
        <v/>
      </c>
      <c r="K482" s="91"/>
      <c r="L482" s="92"/>
      <c r="M482" s="91"/>
      <c r="N482" s="91"/>
      <c r="O482" s="91"/>
      <c r="P482" s="96"/>
      <c r="Q482" s="1" t="n">
        <f aca="false">IF(F482="",0,MONTH(F482))</f>
        <v>0</v>
      </c>
      <c r="R482" s="1" t="n">
        <f aca="false">IF(F482="",0,YEAR(F482))</f>
        <v>0</v>
      </c>
      <c r="S482" s="1" t="str">
        <f aca="false">IF(AND(C482&lt;&gt;"",H482&lt;&gt;"",OR(G482=St_Applied,G482=St_Interviewing)),H482+ROW()/100000,"")</f>
        <v/>
      </c>
    </row>
    <row r="483" customFormat="false" ht="21.75" hidden="false" customHeight="true" outlineLevel="0" collapsed="false">
      <c r="B483" s="89" t="str">
        <f aca="false">IF(C483="","",ROW()-7)</f>
        <v/>
      </c>
      <c r="C483" s="90"/>
      <c r="D483" s="91"/>
      <c r="E483" s="92"/>
      <c r="F483" s="93"/>
      <c r="G483" s="92"/>
      <c r="H483" s="93"/>
      <c r="I483" s="94" t="str">
        <f aca="true">IF(C483="","",IF(OR(H483="",NOT(OR(G483=St_Applied,G483=St_Interviewing))),"—",IF(H483&lt;TODAY(),"Overdue · "&amp;TEXT(H483,"dd mmm"),IF(H483=TODAY(),"Due today",IF(H483=TODAY()+1,"Tomorrow","In "&amp;(H483-TODAY())&amp;" days")))))</f>
        <v/>
      </c>
      <c r="J483" s="95" t="str">
        <f aca="true">IF(C483="","",IF(AND(F483&lt;&gt;"",OR(G483=St_Applied,G483=St_Interviewing)),TODAY()-F483,"—"))</f>
        <v/>
      </c>
      <c r="K483" s="91"/>
      <c r="L483" s="92"/>
      <c r="M483" s="91"/>
      <c r="N483" s="91"/>
      <c r="O483" s="91"/>
      <c r="P483" s="96"/>
      <c r="Q483" s="1" t="n">
        <f aca="false">IF(F483="",0,MONTH(F483))</f>
        <v>0</v>
      </c>
      <c r="R483" s="1" t="n">
        <f aca="false">IF(F483="",0,YEAR(F483))</f>
        <v>0</v>
      </c>
      <c r="S483" s="1" t="str">
        <f aca="false">IF(AND(C483&lt;&gt;"",H483&lt;&gt;"",OR(G483=St_Applied,G483=St_Interviewing)),H483+ROW()/100000,"")</f>
        <v/>
      </c>
    </row>
    <row r="484" customFormat="false" ht="21.75" hidden="false" customHeight="true" outlineLevel="0" collapsed="false">
      <c r="B484" s="89" t="str">
        <f aca="false">IF(C484="","",ROW()-7)</f>
        <v/>
      </c>
      <c r="C484" s="90"/>
      <c r="D484" s="91"/>
      <c r="E484" s="92"/>
      <c r="F484" s="93"/>
      <c r="G484" s="92"/>
      <c r="H484" s="93"/>
      <c r="I484" s="94" t="str">
        <f aca="true">IF(C484="","",IF(OR(H484="",NOT(OR(G484=St_Applied,G484=St_Interviewing))),"—",IF(H484&lt;TODAY(),"Overdue · "&amp;TEXT(H484,"dd mmm"),IF(H484=TODAY(),"Due today",IF(H484=TODAY()+1,"Tomorrow","In "&amp;(H484-TODAY())&amp;" days")))))</f>
        <v/>
      </c>
      <c r="J484" s="95" t="str">
        <f aca="true">IF(C484="","",IF(AND(F484&lt;&gt;"",OR(G484=St_Applied,G484=St_Interviewing)),TODAY()-F484,"—"))</f>
        <v/>
      </c>
      <c r="K484" s="91"/>
      <c r="L484" s="92"/>
      <c r="M484" s="91"/>
      <c r="N484" s="91"/>
      <c r="O484" s="91"/>
      <c r="P484" s="96"/>
      <c r="Q484" s="1" t="n">
        <f aca="false">IF(F484="",0,MONTH(F484))</f>
        <v>0</v>
      </c>
      <c r="R484" s="1" t="n">
        <f aca="false">IF(F484="",0,YEAR(F484))</f>
        <v>0</v>
      </c>
      <c r="S484" s="1" t="str">
        <f aca="false">IF(AND(C484&lt;&gt;"",H484&lt;&gt;"",OR(G484=St_Applied,G484=St_Interviewing)),H484+ROW()/100000,"")</f>
        <v/>
      </c>
    </row>
    <row r="485" customFormat="false" ht="21.75" hidden="false" customHeight="true" outlineLevel="0" collapsed="false">
      <c r="B485" s="89" t="str">
        <f aca="false">IF(C485="","",ROW()-7)</f>
        <v/>
      </c>
      <c r="C485" s="90"/>
      <c r="D485" s="91"/>
      <c r="E485" s="92"/>
      <c r="F485" s="93"/>
      <c r="G485" s="92"/>
      <c r="H485" s="93"/>
      <c r="I485" s="94" t="str">
        <f aca="true">IF(C485="","",IF(OR(H485="",NOT(OR(G485=St_Applied,G485=St_Interviewing))),"—",IF(H485&lt;TODAY(),"Overdue · "&amp;TEXT(H485,"dd mmm"),IF(H485=TODAY(),"Due today",IF(H485=TODAY()+1,"Tomorrow","In "&amp;(H485-TODAY())&amp;" days")))))</f>
        <v/>
      </c>
      <c r="J485" s="95" t="str">
        <f aca="true">IF(C485="","",IF(AND(F485&lt;&gt;"",OR(G485=St_Applied,G485=St_Interviewing)),TODAY()-F485,"—"))</f>
        <v/>
      </c>
      <c r="K485" s="91"/>
      <c r="L485" s="92"/>
      <c r="M485" s="91"/>
      <c r="N485" s="91"/>
      <c r="O485" s="91"/>
      <c r="P485" s="96"/>
      <c r="Q485" s="1" t="n">
        <f aca="false">IF(F485="",0,MONTH(F485))</f>
        <v>0</v>
      </c>
      <c r="R485" s="1" t="n">
        <f aca="false">IF(F485="",0,YEAR(F485))</f>
        <v>0</v>
      </c>
      <c r="S485" s="1" t="str">
        <f aca="false">IF(AND(C485&lt;&gt;"",H485&lt;&gt;"",OR(G485=St_Applied,G485=St_Interviewing)),H485+ROW()/100000,"")</f>
        <v/>
      </c>
    </row>
    <row r="486" customFormat="false" ht="21.75" hidden="false" customHeight="true" outlineLevel="0" collapsed="false">
      <c r="B486" s="89" t="str">
        <f aca="false">IF(C486="","",ROW()-7)</f>
        <v/>
      </c>
      <c r="C486" s="90"/>
      <c r="D486" s="91"/>
      <c r="E486" s="92"/>
      <c r="F486" s="93"/>
      <c r="G486" s="92"/>
      <c r="H486" s="93"/>
      <c r="I486" s="94" t="str">
        <f aca="true">IF(C486="","",IF(OR(H486="",NOT(OR(G486=St_Applied,G486=St_Interviewing))),"—",IF(H486&lt;TODAY(),"Overdue · "&amp;TEXT(H486,"dd mmm"),IF(H486=TODAY(),"Due today",IF(H486=TODAY()+1,"Tomorrow","In "&amp;(H486-TODAY())&amp;" days")))))</f>
        <v/>
      </c>
      <c r="J486" s="95" t="str">
        <f aca="true">IF(C486="","",IF(AND(F486&lt;&gt;"",OR(G486=St_Applied,G486=St_Interviewing)),TODAY()-F486,"—"))</f>
        <v/>
      </c>
      <c r="K486" s="91"/>
      <c r="L486" s="92"/>
      <c r="M486" s="91"/>
      <c r="N486" s="91"/>
      <c r="O486" s="91"/>
      <c r="P486" s="96"/>
      <c r="Q486" s="1" t="n">
        <f aca="false">IF(F486="",0,MONTH(F486))</f>
        <v>0</v>
      </c>
      <c r="R486" s="1" t="n">
        <f aca="false">IF(F486="",0,YEAR(F486))</f>
        <v>0</v>
      </c>
      <c r="S486" s="1" t="str">
        <f aca="false">IF(AND(C486&lt;&gt;"",H486&lt;&gt;"",OR(G486=St_Applied,G486=St_Interviewing)),H486+ROW()/100000,"")</f>
        <v/>
      </c>
    </row>
    <row r="487" customFormat="false" ht="21.75" hidden="false" customHeight="true" outlineLevel="0" collapsed="false">
      <c r="B487" s="89" t="str">
        <f aca="false">IF(C487="","",ROW()-7)</f>
        <v/>
      </c>
      <c r="C487" s="90"/>
      <c r="D487" s="91"/>
      <c r="E487" s="92"/>
      <c r="F487" s="93"/>
      <c r="G487" s="92"/>
      <c r="H487" s="93"/>
      <c r="I487" s="94" t="str">
        <f aca="true">IF(C487="","",IF(OR(H487="",NOT(OR(G487=St_Applied,G487=St_Interviewing))),"—",IF(H487&lt;TODAY(),"Overdue · "&amp;TEXT(H487,"dd mmm"),IF(H487=TODAY(),"Due today",IF(H487=TODAY()+1,"Tomorrow","In "&amp;(H487-TODAY())&amp;" days")))))</f>
        <v/>
      </c>
      <c r="J487" s="95" t="str">
        <f aca="true">IF(C487="","",IF(AND(F487&lt;&gt;"",OR(G487=St_Applied,G487=St_Interviewing)),TODAY()-F487,"—"))</f>
        <v/>
      </c>
      <c r="K487" s="91"/>
      <c r="L487" s="92"/>
      <c r="M487" s="91"/>
      <c r="N487" s="91"/>
      <c r="O487" s="91"/>
      <c r="P487" s="96"/>
      <c r="Q487" s="1" t="n">
        <f aca="false">IF(F487="",0,MONTH(F487))</f>
        <v>0</v>
      </c>
      <c r="R487" s="1" t="n">
        <f aca="false">IF(F487="",0,YEAR(F487))</f>
        <v>0</v>
      </c>
      <c r="S487" s="1" t="str">
        <f aca="false">IF(AND(C487&lt;&gt;"",H487&lt;&gt;"",OR(G487=St_Applied,G487=St_Interviewing)),H487+ROW()/100000,"")</f>
        <v/>
      </c>
    </row>
    <row r="488" customFormat="false" ht="21.75" hidden="false" customHeight="true" outlineLevel="0" collapsed="false">
      <c r="B488" s="89" t="str">
        <f aca="false">IF(C488="","",ROW()-7)</f>
        <v/>
      </c>
      <c r="C488" s="90"/>
      <c r="D488" s="91"/>
      <c r="E488" s="92"/>
      <c r="F488" s="93"/>
      <c r="G488" s="92"/>
      <c r="H488" s="93"/>
      <c r="I488" s="94" t="str">
        <f aca="true">IF(C488="","",IF(OR(H488="",NOT(OR(G488=St_Applied,G488=St_Interviewing))),"—",IF(H488&lt;TODAY(),"Overdue · "&amp;TEXT(H488,"dd mmm"),IF(H488=TODAY(),"Due today",IF(H488=TODAY()+1,"Tomorrow","In "&amp;(H488-TODAY())&amp;" days")))))</f>
        <v/>
      </c>
      <c r="J488" s="95" t="str">
        <f aca="true">IF(C488="","",IF(AND(F488&lt;&gt;"",OR(G488=St_Applied,G488=St_Interviewing)),TODAY()-F488,"—"))</f>
        <v/>
      </c>
      <c r="K488" s="91"/>
      <c r="L488" s="92"/>
      <c r="M488" s="91"/>
      <c r="N488" s="91"/>
      <c r="O488" s="91"/>
      <c r="P488" s="96"/>
      <c r="Q488" s="1" t="n">
        <f aca="false">IF(F488="",0,MONTH(F488))</f>
        <v>0</v>
      </c>
      <c r="R488" s="1" t="n">
        <f aca="false">IF(F488="",0,YEAR(F488))</f>
        <v>0</v>
      </c>
      <c r="S488" s="1" t="str">
        <f aca="false">IF(AND(C488&lt;&gt;"",H488&lt;&gt;"",OR(G488=St_Applied,G488=St_Interviewing)),H488+ROW()/100000,"")</f>
        <v/>
      </c>
    </row>
    <row r="489" customFormat="false" ht="21.75" hidden="false" customHeight="true" outlineLevel="0" collapsed="false">
      <c r="B489" s="89" t="str">
        <f aca="false">IF(C489="","",ROW()-7)</f>
        <v/>
      </c>
      <c r="C489" s="90"/>
      <c r="D489" s="91"/>
      <c r="E489" s="92"/>
      <c r="F489" s="93"/>
      <c r="G489" s="92"/>
      <c r="H489" s="93"/>
      <c r="I489" s="94" t="str">
        <f aca="true">IF(C489="","",IF(OR(H489="",NOT(OR(G489=St_Applied,G489=St_Interviewing))),"—",IF(H489&lt;TODAY(),"Overdue · "&amp;TEXT(H489,"dd mmm"),IF(H489=TODAY(),"Due today",IF(H489=TODAY()+1,"Tomorrow","In "&amp;(H489-TODAY())&amp;" days")))))</f>
        <v/>
      </c>
      <c r="J489" s="95" t="str">
        <f aca="true">IF(C489="","",IF(AND(F489&lt;&gt;"",OR(G489=St_Applied,G489=St_Interviewing)),TODAY()-F489,"—"))</f>
        <v/>
      </c>
      <c r="K489" s="91"/>
      <c r="L489" s="92"/>
      <c r="M489" s="91"/>
      <c r="N489" s="91"/>
      <c r="O489" s="91"/>
      <c r="P489" s="96"/>
      <c r="Q489" s="1" t="n">
        <f aca="false">IF(F489="",0,MONTH(F489))</f>
        <v>0</v>
      </c>
      <c r="R489" s="1" t="n">
        <f aca="false">IF(F489="",0,YEAR(F489))</f>
        <v>0</v>
      </c>
      <c r="S489" s="1" t="str">
        <f aca="false">IF(AND(C489&lt;&gt;"",H489&lt;&gt;"",OR(G489=St_Applied,G489=St_Interviewing)),H489+ROW()/100000,"")</f>
        <v/>
      </c>
    </row>
    <row r="490" customFormat="false" ht="21.75" hidden="false" customHeight="true" outlineLevel="0" collapsed="false">
      <c r="B490" s="89" t="str">
        <f aca="false">IF(C490="","",ROW()-7)</f>
        <v/>
      </c>
      <c r="C490" s="90"/>
      <c r="D490" s="91"/>
      <c r="E490" s="92"/>
      <c r="F490" s="93"/>
      <c r="G490" s="92"/>
      <c r="H490" s="93"/>
      <c r="I490" s="94" t="str">
        <f aca="true">IF(C490="","",IF(OR(H490="",NOT(OR(G490=St_Applied,G490=St_Interviewing))),"—",IF(H490&lt;TODAY(),"Overdue · "&amp;TEXT(H490,"dd mmm"),IF(H490=TODAY(),"Due today",IF(H490=TODAY()+1,"Tomorrow","In "&amp;(H490-TODAY())&amp;" days")))))</f>
        <v/>
      </c>
      <c r="J490" s="95" t="str">
        <f aca="true">IF(C490="","",IF(AND(F490&lt;&gt;"",OR(G490=St_Applied,G490=St_Interviewing)),TODAY()-F490,"—"))</f>
        <v/>
      </c>
      <c r="K490" s="91"/>
      <c r="L490" s="92"/>
      <c r="M490" s="91"/>
      <c r="N490" s="91"/>
      <c r="O490" s="91"/>
      <c r="P490" s="96"/>
      <c r="Q490" s="1" t="n">
        <f aca="false">IF(F490="",0,MONTH(F490))</f>
        <v>0</v>
      </c>
      <c r="R490" s="1" t="n">
        <f aca="false">IF(F490="",0,YEAR(F490))</f>
        <v>0</v>
      </c>
      <c r="S490" s="1" t="str">
        <f aca="false">IF(AND(C490&lt;&gt;"",H490&lt;&gt;"",OR(G490=St_Applied,G490=St_Interviewing)),H490+ROW()/100000,"")</f>
        <v/>
      </c>
    </row>
    <row r="491" customFormat="false" ht="21.75" hidden="false" customHeight="true" outlineLevel="0" collapsed="false">
      <c r="B491" s="89" t="str">
        <f aca="false">IF(C491="","",ROW()-7)</f>
        <v/>
      </c>
      <c r="C491" s="90"/>
      <c r="D491" s="91"/>
      <c r="E491" s="92"/>
      <c r="F491" s="93"/>
      <c r="G491" s="92"/>
      <c r="H491" s="93"/>
      <c r="I491" s="94" t="str">
        <f aca="true">IF(C491="","",IF(OR(H491="",NOT(OR(G491=St_Applied,G491=St_Interviewing))),"—",IF(H491&lt;TODAY(),"Overdue · "&amp;TEXT(H491,"dd mmm"),IF(H491=TODAY(),"Due today",IF(H491=TODAY()+1,"Tomorrow","In "&amp;(H491-TODAY())&amp;" days")))))</f>
        <v/>
      </c>
      <c r="J491" s="95" t="str">
        <f aca="true">IF(C491="","",IF(AND(F491&lt;&gt;"",OR(G491=St_Applied,G491=St_Interviewing)),TODAY()-F491,"—"))</f>
        <v/>
      </c>
      <c r="K491" s="91"/>
      <c r="L491" s="92"/>
      <c r="M491" s="91"/>
      <c r="N491" s="91"/>
      <c r="O491" s="91"/>
      <c r="P491" s="96"/>
      <c r="Q491" s="1" t="n">
        <f aca="false">IF(F491="",0,MONTH(F491))</f>
        <v>0</v>
      </c>
      <c r="R491" s="1" t="n">
        <f aca="false">IF(F491="",0,YEAR(F491))</f>
        <v>0</v>
      </c>
      <c r="S491" s="1" t="str">
        <f aca="false">IF(AND(C491&lt;&gt;"",H491&lt;&gt;"",OR(G491=St_Applied,G491=St_Interviewing)),H491+ROW()/100000,"")</f>
        <v/>
      </c>
    </row>
    <row r="492" customFormat="false" ht="21.75" hidden="false" customHeight="true" outlineLevel="0" collapsed="false">
      <c r="B492" s="89" t="str">
        <f aca="false">IF(C492="","",ROW()-7)</f>
        <v/>
      </c>
      <c r="C492" s="90"/>
      <c r="D492" s="91"/>
      <c r="E492" s="92"/>
      <c r="F492" s="93"/>
      <c r="G492" s="92"/>
      <c r="H492" s="93"/>
      <c r="I492" s="94" t="str">
        <f aca="true">IF(C492="","",IF(OR(H492="",NOT(OR(G492=St_Applied,G492=St_Interviewing))),"—",IF(H492&lt;TODAY(),"Overdue · "&amp;TEXT(H492,"dd mmm"),IF(H492=TODAY(),"Due today",IF(H492=TODAY()+1,"Tomorrow","In "&amp;(H492-TODAY())&amp;" days")))))</f>
        <v/>
      </c>
      <c r="J492" s="95" t="str">
        <f aca="true">IF(C492="","",IF(AND(F492&lt;&gt;"",OR(G492=St_Applied,G492=St_Interviewing)),TODAY()-F492,"—"))</f>
        <v/>
      </c>
      <c r="K492" s="91"/>
      <c r="L492" s="92"/>
      <c r="M492" s="91"/>
      <c r="N492" s="91"/>
      <c r="O492" s="91"/>
      <c r="P492" s="96"/>
      <c r="Q492" s="1" t="n">
        <f aca="false">IF(F492="",0,MONTH(F492))</f>
        <v>0</v>
      </c>
      <c r="R492" s="1" t="n">
        <f aca="false">IF(F492="",0,YEAR(F492))</f>
        <v>0</v>
      </c>
      <c r="S492" s="1" t="str">
        <f aca="false">IF(AND(C492&lt;&gt;"",H492&lt;&gt;"",OR(G492=St_Applied,G492=St_Interviewing)),H492+ROW()/100000,"")</f>
        <v/>
      </c>
    </row>
    <row r="493" customFormat="false" ht="21.75" hidden="false" customHeight="true" outlineLevel="0" collapsed="false">
      <c r="B493" s="89" t="str">
        <f aca="false">IF(C493="","",ROW()-7)</f>
        <v/>
      </c>
      <c r="C493" s="90"/>
      <c r="D493" s="91"/>
      <c r="E493" s="92"/>
      <c r="F493" s="93"/>
      <c r="G493" s="92"/>
      <c r="H493" s="93"/>
      <c r="I493" s="94" t="str">
        <f aca="true">IF(C493="","",IF(OR(H493="",NOT(OR(G493=St_Applied,G493=St_Interviewing))),"—",IF(H493&lt;TODAY(),"Overdue · "&amp;TEXT(H493,"dd mmm"),IF(H493=TODAY(),"Due today",IF(H493=TODAY()+1,"Tomorrow","In "&amp;(H493-TODAY())&amp;" days")))))</f>
        <v/>
      </c>
      <c r="J493" s="95" t="str">
        <f aca="true">IF(C493="","",IF(AND(F493&lt;&gt;"",OR(G493=St_Applied,G493=St_Interviewing)),TODAY()-F493,"—"))</f>
        <v/>
      </c>
      <c r="K493" s="91"/>
      <c r="L493" s="92"/>
      <c r="M493" s="91"/>
      <c r="N493" s="91"/>
      <c r="O493" s="91"/>
      <c r="P493" s="96"/>
      <c r="Q493" s="1" t="n">
        <f aca="false">IF(F493="",0,MONTH(F493))</f>
        <v>0</v>
      </c>
      <c r="R493" s="1" t="n">
        <f aca="false">IF(F493="",0,YEAR(F493))</f>
        <v>0</v>
      </c>
      <c r="S493" s="1" t="str">
        <f aca="false">IF(AND(C493&lt;&gt;"",H493&lt;&gt;"",OR(G493=St_Applied,G493=St_Interviewing)),H493+ROW()/100000,"")</f>
        <v/>
      </c>
    </row>
    <row r="494" customFormat="false" ht="21.75" hidden="false" customHeight="true" outlineLevel="0" collapsed="false">
      <c r="B494" s="89" t="str">
        <f aca="false">IF(C494="","",ROW()-7)</f>
        <v/>
      </c>
      <c r="C494" s="90"/>
      <c r="D494" s="91"/>
      <c r="E494" s="92"/>
      <c r="F494" s="93"/>
      <c r="G494" s="92"/>
      <c r="H494" s="93"/>
      <c r="I494" s="94" t="str">
        <f aca="true">IF(C494="","",IF(OR(H494="",NOT(OR(G494=St_Applied,G494=St_Interviewing))),"—",IF(H494&lt;TODAY(),"Overdue · "&amp;TEXT(H494,"dd mmm"),IF(H494=TODAY(),"Due today",IF(H494=TODAY()+1,"Tomorrow","In "&amp;(H494-TODAY())&amp;" days")))))</f>
        <v/>
      </c>
      <c r="J494" s="95" t="str">
        <f aca="true">IF(C494="","",IF(AND(F494&lt;&gt;"",OR(G494=St_Applied,G494=St_Interviewing)),TODAY()-F494,"—"))</f>
        <v/>
      </c>
      <c r="K494" s="91"/>
      <c r="L494" s="92"/>
      <c r="M494" s="91"/>
      <c r="N494" s="91"/>
      <c r="O494" s="91"/>
      <c r="P494" s="96"/>
      <c r="Q494" s="1" t="n">
        <f aca="false">IF(F494="",0,MONTH(F494))</f>
        <v>0</v>
      </c>
      <c r="R494" s="1" t="n">
        <f aca="false">IF(F494="",0,YEAR(F494))</f>
        <v>0</v>
      </c>
      <c r="S494" s="1" t="str">
        <f aca="false">IF(AND(C494&lt;&gt;"",H494&lt;&gt;"",OR(G494=St_Applied,G494=St_Interviewing)),H494+ROW()/100000,"")</f>
        <v/>
      </c>
    </row>
    <row r="495" customFormat="false" ht="21.75" hidden="false" customHeight="true" outlineLevel="0" collapsed="false">
      <c r="B495" s="89" t="str">
        <f aca="false">IF(C495="","",ROW()-7)</f>
        <v/>
      </c>
      <c r="C495" s="90"/>
      <c r="D495" s="91"/>
      <c r="E495" s="92"/>
      <c r="F495" s="93"/>
      <c r="G495" s="92"/>
      <c r="H495" s="93"/>
      <c r="I495" s="94" t="str">
        <f aca="true">IF(C495="","",IF(OR(H495="",NOT(OR(G495=St_Applied,G495=St_Interviewing))),"—",IF(H495&lt;TODAY(),"Overdue · "&amp;TEXT(H495,"dd mmm"),IF(H495=TODAY(),"Due today",IF(H495=TODAY()+1,"Tomorrow","In "&amp;(H495-TODAY())&amp;" days")))))</f>
        <v/>
      </c>
      <c r="J495" s="95" t="str">
        <f aca="true">IF(C495="","",IF(AND(F495&lt;&gt;"",OR(G495=St_Applied,G495=St_Interviewing)),TODAY()-F495,"—"))</f>
        <v/>
      </c>
      <c r="K495" s="91"/>
      <c r="L495" s="92"/>
      <c r="M495" s="91"/>
      <c r="N495" s="91"/>
      <c r="O495" s="91"/>
      <c r="P495" s="96"/>
      <c r="Q495" s="1" t="n">
        <f aca="false">IF(F495="",0,MONTH(F495))</f>
        <v>0</v>
      </c>
      <c r="R495" s="1" t="n">
        <f aca="false">IF(F495="",0,YEAR(F495))</f>
        <v>0</v>
      </c>
      <c r="S495" s="1" t="str">
        <f aca="false">IF(AND(C495&lt;&gt;"",H495&lt;&gt;"",OR(G495=St_Applied,G495=St_Interviewing)),H495+ROW()/100000,"")</f>
        <v/>
      </c>
    </row>
    <row r="496" customFormat="false" ht="21.75" hidden="false" customHeight="true" outlineLevel="0" collapsed="false">
      <c r="B496" s="89" t="str">
        <f aca="false">IF(C496="","",ROW()-7)</f>
        <v/>
      </c>
      <c r="C496" s="90"/>
      <c r="D496" s="91"/>
      <c r="E496" s="92"/>
      <c r="F496" s="93"/>
      <c r="G496" s="92"/>
      <c r="H496" s="93"/>
      <c r="I496" s="94" t="str">
        <f aca="true">IF(C496="","",IF(OR(H496="",NOT(OR(G496=St_Applied,G496=St_Interviewing))),"—",IF(H496&lt;TODAY(),"Overdue · "&amp;TEXT(H496,"dd mmm"),IF(H496=TODAY(),"Due today",IF(H496=TODAY()+1,"Tomorrow","In "&amp;(H496-TODAY())&amp;" days")))))</f>
        <v/>
      </c>
      <c r="J496" s="95" t="str">
        <f aca="true">IF(C496="","",IF(AND(F496&lt;&gt;"",OR(G496=St_Applied,G496=St_Interviewing)),TODAY()-F496,"—"))</f>
        <v/>
      </c>
      <c r="K496" s="91"/>
      <c r="L496" s="92"/>
      <c r="M496" s="91"/>
      <c r="N496" s="91"/>
      <c r="O496" s="91"/>
      <c r="P496" s="96"/>
      <c r="Q496" s="1" t="n">
        <f aca="false">IF(F496="",0,MONTH(F496))</f>
        <v>0</v>
      </c>
      <c r="R496" s="1" t="n">
        <f aca="false">IF(F496="",0,YEAR(F496))</f>
        <v>0</v>
      </c>
      <c r="S496" s="1" t="str">
        <f aca="false">IF(AND(C496&lt;&gt;"",H496&lt;&gt;"",OR(G496=St_Applied,G496=St_Interviewing)),H496+ROW()/100000,"")</f>
        <v/>
      </c>
    </row>
    <row r="497" customFormat="false" ht="21.75" hidden="false" customHeight="true" outlineLevel="0" collapsed="false">
      <c r="B497" s="89" t="str">
        <f aca="false">IF(C497="","",ROW()-7)</f>
        <v/>
      </c>
      <c r="C497" s="90"/>
      <c r="D497" s="91"/>
      <c r="E497" s="92"/>
      <c r="F497" s="93"/>
      <c r="G497" s="92"/>
      <c r="H497" s="93"/>
      <c r="I497" s="94" t="str">
        <f aca="true">IF(C497="","",IF(OR(H497="",NOT(OR(G497=St_Applied,G497=St_Interviewing))),"—",IF(H497&lt;TODAY(),"Overdue · "&amp;TEXT(H497,"dd mmm"),IF(H497=TODAY(),"Due today",IF(H497=TODAY()+1,"Tomorrow","In "&amp;(H497-TODAY())&amp;" days")))))</f>
        <v/>
      </c>
      <c r="J497" s="95" t="str">
        <f aca="true">IF(C497="","",IF(AND(F497&lt;&gt;"",OR(G497=St_Applied,G497=St_Interviewing)),TODAY()-F497,"—"))</f>
        <v/>
      </c>
      <c r="K497" s="91"/>
      <c r="L497" s="92"/>
      <c r="M497" s="91"/>
      <c r="N497" s="91"/>
      <c r="O497" s="91"/>
      <c r="P497" s="96"/>
      <c r="Q497" s="1" t="n">
        <f aca="false">IF(F497="",0,MONTH(F497))</f>
        <v>0</v>
      </c>
      <c r="R497" s="1" t="n">
        <f aca="false">IF(F497="",0,YEAR(F497))</f>
        <v>0</v>
      </c>
      <c r="S497" s="1" t="str">
        <f aca="false">IF(AND(C497&lt;&gt;"",H497&lt;&gt;"",OR(G497=St_Applied,G497=St_Interviewing)),H497+ROW()/100000,"")</f>
        <v/>
      </c>
    </row>
    <row r="498" customFormat="false" ht="21.75" hidden="false" customHeight="true" outlineLevel="0" collapsed="false">
      <c r="B498" s="89" t="str">
        <f aca="false">IF(C498="","",ROW()-7)</f>
        <v/>
      </c>
      <c r="C498" s="90"/>
      <c r="D498" s="91"/>
      <c r="E498" s="92"/>
      <c r="F498" s="93"/>
      <c r="G498" s="92"/>
      <c r="H498" s="93"/>
      <c r="I498" s="94" t="str">
        <f aca="true">IF(C498="","",IF(OR(H498="",NOT(OR(G498=St_Applied,G498=St_Interviewing))),"—",IF(H498&lt;TODAY(),"Overdue · "&amp;TEXT(H498,"dd mmm"),IF(H498=TODAY(),"Due today",IF(H498=TODAY()+1,"Tomorrow","In "&amp;(H498-TODAY())&amp;" days")))))</f>
        <v/>
      </c>
      <c r="J498" s="95" t="str">
        <f aca="true">IF(C498="","",IF(AND(F498&lt;&gt;"",OR(G498=St_Applied,G498=St_Interviewing)),TODAY()-F498,"—"))</f>
        <v/>
      </c>
      <c r="K498" s="91"/>
      <c r="L498" s="92"/>
      <c r="M498" s="91"/>
      <c r="N498" s="91"/>
      <c r="O498" s="91"/>
      <c r="P498" s="96"/>
      <c r="Q498" s="1" t="n">
        <f aca="false">IF(F498="",0,MONTH(F498))</f>
        <v>0</v>
      </c>
      <c r="R498" s="1" t="n">
        <f aca="false">IF(F498="",0,YEAR(F498))</f>
        <v>0</v>
      </c>
      <c r="S498" s="1" t="str">
        <f aca="false">IF(AND(C498&lt;&gt;"",H498&lt;&gt;"",OR(G498=St_Applied,G498=St_Interviewing)),H498+ROW()/100000,"")</f>
        <v/>
      </c>
    </row>
    <row r="499" customFormat="false" ht="21.75" hidden="false" customHeight="true" outlineLevel="0" collapsed="false">
      <c r="B499" s="89" t="str">
        <f aca="false">IF(C499="","",ROW()-7)</f>
        <v/>
      </c>
      <c r="C499" s="90"/>
      <c r="D499" s="91"/>
      <c r="E499" s="92"/>
      <c r="F499" s="93"/>
      <c r="G499" s="92"/>
      <c r="H499" s="93"/>
      <c r="I499" s="94" t="str">
        <f aca="true">IF(C499="","",IF(OR(H499="",NOT(OR(G499=St_Applied,G499=St_Interviewing))),"—",IF(H499&lt;TODAY(),"Overdue · "&amp;TEXT(H499,"dd mmm"),IF(H499=TODAY(),"Due today",IF(H499=TODAY()+1,"Tomorrow","In "&amp;(H499-TODAY())&amp;" days")))))</f>
        <v/>
      </c>
      <c r="J499" s="95" t="str">
        <f aca="true">IF(C499="","",IF(AND(F499&lt;&gt;"",OR(G499=St_Applied,G499=St_Interviewing)),TODAY()-F499,"—"))</f>
        <v/>
      </c>
      <c r="K499" s="91"/>
      <c r="L499" s="92"/>
      <c r="M499" s="91"/>
      <c r="N499" s="91"/>
      <c r="O499" s="91"/>
      <c r="P499" s="96"/>
      <c r="Q499" s="1" t="n">
        <f aca="false">IF(F499="",0,MONTH(F499))</f>
        <v>0</v>
      </c>
      <c r="R499" s="1" t="n">
        <f aca="false">IF(F499="",0,YEAR(F499))</f>
        <v>0</v>
      </c>
      <c r="S499" s="1" t="str">
        <f aca="false">IF(AND(C499&lt;&gt;"",H499&lt;&gt;"",OR(G499=St_Applied,G499=St_Interviewing)),H499+ROW()/100000,"")</f>
        <v/>
      </c>
    </row>
    <row r="500" customFormat="false" ht="21.75" hidden="false" customHeight="true" outlineLevel="0" collapsed="false">
      <c r="B500" s="89" t="str">
        <f aca="false">IF(C500="","",ROW()-7)</f>
        <v/>
      </c>
      <c r="C500" s="90"/>
      <c r="D500" s="91"/>
      <c r="E500" s="92"/>
      <c r="F500" s="93"/>
      <c r="G500" s="92"/>
      <c r="H500" s="93"/>
      <c r="I500" s="94" t="str">
        <f aca="true">IF(C500="","",IF(OR(H500="",NOT(OR(G500=St_Applied,G500=St_Interviewing))),"—",IF(H500&lt;TODAY(),"Overdue · "&amp;TEXT(H500,"dd mmm"),IF(H500=TODAY(),"Due today",IF(H500=TODAY()+1,"Tomorrow","In "&amp;(H500-TODAY())&amp;" days")))))</f>
        <v/>
      </c>
      <c r="J500" s="95" t="str">
        <f aca="true">IF(C500="","",IF(AND(F500&lt;&gt;"",OR(G500=St_Applied,G500=St_Interviewing)),TODAY()-F500,"—"))</f>
        <v/>
      </c>
      <c r="K500" s="91"/>
      <c r="L500" s="92"/>
      <c r="M500" s="91"/>
      <c r="N500" s="91"/>
      <c r="O500" s="91"/>
      <c r="P500" s="96"/>
      <c r="Q500" s="1" t="n">
        <f aca="false">IF(F500="",0,MONTH(F500))</f>
        <v>0</v>
      </c>
      <c r="R500" s="1" t="n">
        <f aca="false">IF(F500="",0,YEAR(F500))</f>
        <v>0</v>
      </c>
      <c r="S500" s="1" t="str">
        <f aca="false">IF(AND(C500&lt;&gt;"",H500&lt;&gt;"",OR(G500=St_Applied,G500=St_Interviewing)),H500+ROW()/100000,"")</f>
        <v/>
      </c>
    </row>
    <row r="501" customFormat="false" ht="21.75" hidden="false" customHeight="true" outlineLevel="0" collapsed="false">
      <c r="B501" s="89" t="str">
        <f aca="false">IF(C501="","",ROW()-7)</f>
        <v/>
      </c>
      <c r="C501" s="90"/>
      <c r="D501" s="91"/>
      <c r="E501" s="92"/>
      <c r="F501" s="93"/>
      <c r="G501" s="92"/>
      <c r="H501" s="93"/>
      <c r="I501" s="94" t="str">
        <f aca="true">IF(C501="","",IF(OR(H501="",NOT(OR(G501=St_Applied,G501=St_Interviewing))),"—",IF(H501&lt;TODAY(),"Overdue · "&amp;TEXT(H501,"dd mmm"),IF(H501=TODAY(),"Due today",IF(H501=TODAY()+1,"Tomorrow","In "&amp;(H501-TODAY())&amp;" days")))))</f>
        <v/>
      </c>
      <c r="J501" s="95" t="str">
        <f aca="true">IF(C501="","",IF(AND(F501&lt;&gt;"",OR(G501=St_Applied,G501=St_Interviewing)),TODAY()-F501,"—"))</f>
        <v/>
      </c>
      <c r="K501" s="91"/>
      <c r="L501" s="92"/>
      <c r="M501" s="91"/>
      <c r="N501" s="91"/>
      <c r="O501" s="91"/>
      <c r="P501" s="96"/>
      <c r="Q501" s="1" t="n">
        <f aca="false">IF(F501="",0,MONTH(F501))</f>
        <v>0</v>
      </c>
      <c r="R501" s="1" t="n">
        <f aca="false">IF(F501="",0,YEAR(F501))</f>
        <v>0</v>
      </c>
      <c r="S501" s="1" t="str">
        <f aca="false">IF(AND(C501&lt;&gt;"",H501&lt;&gt;"",OR(G501=St_Applied,G501=St_Interviewing)),H501+ROW()/100000,"")</f>
        <v/>
      </c>
    </row>
    <row r="502" customFormat="false" ht="21.75" hidden="false" customHeight="true" outlineLevel="0" collapsed="false">
      <c r="B502" s="89" t="str">
        <f aca="false">IF(C502="","",ROW()-7)</f>
        <v/>
      </c>
      <c r="C502" s="90"/>
      <c r="D502" s="91"/>
      <c r="E502" s="92"/>
      <c r="F502" s="93"/>
      <c r="G502" s="92"/>
      <c r="H502" s="93"/>
      <c r="I502" s="94" t="str">
        <f aca="true">IF(C502="","",IF(OR(H502="",NOT(OR(G502=St_Applied,G502=St_Interviewing))),"—",IF(H502&lt;TODAY(),"Overdue · "&amp;TEXT(H502,"dd mmm"),IF(H502=TODAY(),"Due today",IF(H502=TODAY()+1,"Tomorrow","In "&amp;(H502-TODAY())&amp;" days")))))</f>
        <v/>
      </c>
      <c r="J502" s="95" t="str">
        <f aca="true">IF(C502="","",IF(AND(F502&lt;&gt;"",OR(G502=St_Applied,G502=St_Interviewing)),TODAY()-F502,"—"))</f>
        <v/>
      </c>
      <c r="K502" s="91"/>
      <c r="L502" s="92"/>
      <c r="M502" s="91"/>
      <c r="N502" s="91"/>
      <c r="O502" s="91"/>
      <c r="P502" s="96"/>
      <c r="Q502" s="1" t="n">
        <f aca="false">IF(F502="",0,MONTH(F502))</f>
        <v>0</v>
      </c>
      <c r="R502" s="1" t="n">
        <f aca="false">IF(F502="",0,YEAR(F502))</f>
        <v>0</v>
      </c>
      <c r="S502" s="1" t="str">
        <f aca="false">IF(AND(C502&lt;&gt;"",H502&lt;&gt;"",OR(G502=St_Applied,G502=St_Interviewing)),H502+ROW()/100000,"")</f>
        <v/>
      </c>
    </row>
    <row r="503" customFormat="false" ht="21.75" hidden="false" customHeight="true" outlineLevel="0" collapsed="false">
      <c r="B503" s="89" t="str">
        <f aca="false">IF(C503="","",ROW()-7)</f>
        <v/>
      </c>
      <c r="C503" s="90"/>
      <c r="D503" s="91"/>
      <c r="E503" s="92"/>
      <c r="F503" s="93"/>
      <c r="G503" s="92"/>
      <c r="H503" s="93"/>
      <c r="I503" s="94" t="str">
        <f aca="true">IF(C503="","",IF(OR(H503="",NOT(OR(G503=St_Applied,G503=St_Interviewing))),"—",IF(H503&lt;TODAY(),"Overdue · "&amp;TEXT(H503,"dd mmm"),IF(H503=TODAY(),"Due today",IF(H503=TODAY()+1,"Tomorrow","In "&amp;(H503-TODAY())&amp;" days")))))</f>
        <v/>
      </c>
      <c r="J503" s="95" t="str">
        <f aca="true">IF(C503="","",IF(AND(F503&lt;&gt;"",OR(G503=St_Applied,G503=St_Interviewing)),TODAY()-F503,"—"))</f>
        <v/>
      </c>
      <c r="K503" s="91"/>
      <c r="L503" s="92"/>
      <c r="M503" s="91"/>
      <c r="N503" s="91"/>
      <c r="O503" s="91"/>
      <c r="P503" s="96"/>
      <c r="Q503" s="1" t="n">
        <f aca="false">IF(F503="",0,MONTH(F503))</f>
        <v>0</v>
      </c>
      <c r="R503" s="1" t="n">
        <f aca="false">IF(F503="",0,YEAR(F503))</f>
        <v>0</v>
      </c>
      <c r="S503" s="1" t="str">
        <f aca="false">IF(AND(C503&lt;&gt;"",H503&lt;&gt;"",OR(G503=St_Applied,G503=St_Interviewing)),H503+ROW()/100000,"")</f>
        <v/>
      </c>
    </row>
    <row r="504" customFormat="false" ht="21.75" hidden="false" customHeight="true" outlineLevel="0" collapsed="false">
      <c r="B504" s="89" t="str">
        <f aca="false">IF(C504="","",ROW()-7)</f>
        <v/>
      </c>
      <c r="C504" s="90"/>
      <c r="D504" s="91"/>
      <c r="E504" s="92"/>
      <c r="F504" s="93"/>
      <c r="G504" s="92"/>
      <c r="H504" s="93"/>
      <c r="I504" s="94" t="str">
        <f aca="true">IF(C504="","",IF(OR(H504="",NOT(OR(G504=St_Applied,G504=St_Interviewing))),"—",IF(H504&lt;TODAY(),"Overdue · "&amp;TEXT(H504,"dd mmm"),IF(H504=TODAY(),"Due today",IF(H504=TODAY()+1,"Tomorrow","In "&amp;(H504-TODAY())&amp;" days")))))</f>
        <v/>
      </c>
      <c r="J504" s="95" t="str">
        <f aca="true">IF(C504="","",IF(AND(F504&lt;&gt;"",OR(G504=St_Applied,G504=St_Interviewing)),TODAY()-F504,"—"))</f>
        <v/>
      </c>
      <c r="K504" s="91"/>
      <c r="L504" s="92"/>
      <c r="M504" s="91"/>
      <c r="N504" s="91"/>
      <c r="O504" s="91"/>
      <c r="P504" s="96"/>
      <c r="Q504" s="1" t="n">
        <f aca="false">IF(F504="",0,MONTH(F504))</f>
        <v>0</v>
      </c>
      <c r="R504" s="1" t="n">
        <f aca="false">IF(F504="",0,YEAR(F504))</f>
        <v>0</v>
      </c>
      <c r="S504" s="1" t="str">
        <f aca="false">IF(AND(C504&lt;&gt;"",H504&lt;&gt;"",OR(G504=St_Applied,G504=St_Interviewing)),H504+ROW()/100000,"")</f>
        <v/>
      </c>
    </row>
    <row r="505" customFormat="false" ht="21.75" hidden="false" customHeight="true" outlineLevel="0" collapsed="false">
      <c r="B505" s="89" t="str">
        <f aca="false">IF(C505="","",ROW()-7)</f>
        <v/>
      </c>
      <c r="C505" s="90"/>
      <c r="D505" s="91"/>
      <c r="E505" s="92"/>
      <c r="F505" s="93"/>
      <c r="G505" s="92"/>
      <c r="H505" s="93"/>
      <c r="I505" s="94" t="str">
        <f aca="true">IF(C505="","",IF(OR(H505="",NOT(OR(G505=St_Applied,G505=St_Interviewing))),"—",IF(H505&lt;TODAY(),"Overdue · "&amp;TEXT(H505,"dd mmm"),IF(H505=TODAY(),"Due today",IF(H505=TODAY()+1,"Tomorrow","In "&amp;(H505-TODAY())&amp;" days")))))</f>
        <v/>
      </c>
      <c r="J505" s="95" t="str">
        <f aca="true">IF(C505="","",IF(AND(F505&lt;&gt;"",OR(G505=St_Applied,G505=St_Interviewing)),TODAY()-F505,"—"))</f>
        <v/>
      </c>
      <c r="K505" s="91"/>
      <c r="L505" s="92"/>
      <c r="M505" s="91"/>
      <c r="N505" s="91"/>
      <c r="O505" s="91"/>
      <c r="P505" s="96"/>
      <c r="Q505" s="1" t="n">
        <f aca="false">IF(F505="",0,MONTH(F505))</f>
        <v>0</v>
      </c>
      <c r="R505" s="1" t="n">
        <f aca="false">IF(F505="",0,YEAR(F505))</f>
        <v>0</v>
      </c>
      <c r="S505" s="1" t="str">
        <f aca="false">IF(AND(C505&lt;&gt;"",H505&lt;&gt;"",OR(G505=St_Applied,G505=St_Interviewing)),H505+ROW()/100000,"")</f>
        <v/>
      </c>
    </row>
    <row r="506" customFormat="false" ht="21.75" hidden="false" customHeight="true" outlineLevel="0" collapsed="false">
      <c r="B506" s="89" t="str">
        <f aca="false">IF(C506="","",ROW()-7)</f>
        <v/>
      </c>
      <c r="C506" s="90"/>
      <c r="D506" s="91"/>
      <c r="E506" s="92"/>
      <c r="F506" s="93"/>
      <c r="G506" s="92"/>
      <c r="H506" s="93"/>
      <c r="I506" s="94" t="str">
        <f aca="true">IF(C506="","",IF(OR(H506="",NOT(OR(G506=St_Applied,G506=St_Interviewing))),"—",IF(H506&lt;TODAY(),"Overdue · "&amp;TEXT(H506,"dd mmm"),IF(H506=TODAY(),"Due today",IF(H506=TODAY()+1,"Tomorrow","In "&amp;(H506-TODAY())&amp;" days")))))</f>
        <v/>
      </c>
      <c r="J506" s="95" t="str">
        <f aca="true">IF(C506="","",IF(AND(F506&lt;&gt;"",OR(G506=St_Applied,G506=St_Interviewing)),TODAY()-F506,"—"))</f>
        <v/>
      </c>
      <c r="K506" s="91"/>
      <c r="L506" s="92"/>
      <c r="M506" s="91"/>
      <c r="N506" s="91"/>
      <c r="O506" s="91"/>
      <c r="P506" s="96"/>
      <c r="Q506" s="1" t="n">
        <f aca="false">IF(F506="",0,MONTH(F506))</f>
        <v>0</v>
      </c>
      <c r="R506" s="1" t="n">
        <f aca="false">IF(F506="",0,YEAR(F506))</f>
        <v>0</v>
      </c>
      <c r="S506" s="1" t="str">
        <f aca="false">IF(AND(C506&lt;&gt;"",H506&lt;&gt;"",OR(G506=St_Applied,G506=St_Interviewing)),H506+ROW()/100000,"")</f>
        <v/>
      </c>
    </row>
    <row r="507" customFormat="false" ht="21.75" hidden="false" customHeight="true" outlineLevel="0" collapsed="false">
      <c r="B507" s="97" t="str">
        <f aca="false">IF(C507="","",ROW()-7)</f>
        <v/>
      </c>
      <c r="C507" s="98"/>
      <c r="D507" s="99"/>
      <c r="E507" s="100"/>
      <c r="F507" s="101"/>
      <c r="G507" s="100"/>
      <c r="H507" s="101"/>
      <c r="I507" s="102" t="str">
        <f aca="true">IF(C507="","",IF(OR(H507="",NOT(OR(G507=St_Applied,G507=St_Interviewing))),"—",IF(H507&lt;TODAY(),"Overdue · "&amp;TEXT(H507,"dd mmm"),IF(H507=TODAY(),"Due today",IF(H507=TODAY()+1,"Tomorrow","In "&amp;(H507-TODAY())&amp;" days")))))</f>
        <v/>
      </c>
      <c r="J507" s="103" t="str">
        <f aca="true">IF(C507="","",IF(AND(F507&lt;&gt;"",OR(G507=St_Applied,G507=St_Interviewing)),TODAY()-F507,"—"))</f>
        <v/>
      </c>
      <c r="K507" s="99"/>
      <c r="L507" s="100"/>
      <c r="M507" s="99"/>
      <c r="N507" s="99"/>
      <c r="O507" s="99"/>
      <c r="P507" s="104"/>
      <c r="Q507" s="1" t="n">
        <f aca="false">IF(F507="",0,MONTH(F507))</f>
        <v>0</v>
      </c>
      <c r="R507" s="1" t="n">
        <f aca="false">IF(F507="",0,YEAR(F507))</f>
        <v>0</v>
      </c>
      <c r="S507" s="1" t="str">
        <f aca="false">IF(AND(C507&lt;&gt;"",H507&lt;&gt;"",OR(G507=St_Applied,G507=St_Interviewing)),H507+ROW()/100000,"")</f>
        <v/>
      </c>
    </row>
  </sheetData>
  <autoFilter ref="B7:P507"/>
  <mergeCells count="4">
    <mergeCell ref="J2:N2"/>
    <mergeCell ref="E5:F5"/>
    <mergeCell ref="J5:K5"/>
    <mergeCell ref="M5:P5"/>
  </mergeCells>
  <conditionalFormatting sqref="G8:G507">
    <cfRule type="expression" priority="2" aboveAverage="0" equalAverage="0" bottom="0" percent="0" rank="0" text="" dxfId="2">
      <formula>AND($G8&lt;&gt;"",$G8=$U$1)</formula>
    </cfRule>
    <cfRule type="expression" priority="3" aboveAverage="0" equalAverage="0" bottom="0" percent="0" rank="0" text="" dxfId="10">
      <formula>AND($G8&lt;&gt;"",$G8=$U$2)</formula>
    </cfRule>
    <cfRule type="expression" priority="4" aboveAverage="0" equalAverage="0" bottom="0" percent="0" rank="0" text="" dxfId="1">
      <formula>AND($G8&lt;&gt;"",$G8=$U$3)</formula>
    </cfRule>
    <cfRule type="expression" priority="5" aboveAverage="0" equalAverage="0" bottom="0" percent="0" rank="0" text="" dxfId="11">
      <formula>AND($G8&lt;&gt;"",$G8=$U$4)</formula>
    </cfRule>
    <cfRule type="expression" priority="6" aboveAverage="0" equalAverage="0" bottom="0" percent="0" rank="0" text="" dxfId="0">
      <formula>AND($G8&lt;&gt;"",$G8=$U$5)</formula>
    </cfRule>
    <cfRule type="expression" priority="7" aboveAverage="0" equalAverage="0" bottom="0" percent="0" rank="0" text="" dxfId="12">
      <formula>AND($G8&lt;&gt;"",$G8=$U$6)</formula>
    </cfRule>
  </conditionalFormatting>
  <conditionalFormatting sqref="I8:I507">
    <cfRule type="expression" priority="8" aboveAverage="0" equalAverage="0" bottom="0" percent="0" rank="0" text="" dxfId="0">
      <formula>LEFT($I8,7)="Overdue"</formula>
    </cfRule>
    <cfRule type="expression" priority="9" aboveAverage="0" equalAverage="0" bottom="0" percent="0" rank="0" text="" dxfId="1">
      <formula>$I8="Due today"</formula>
    </cfRule>
  </conditionalFormatting>
  <dataValidations count="5">
    <dataValidation allowBlank="true" error="Please choose one of the options in the dropdown." errorStyle="stop" errorTitle="Pick from the list" operator="between" prompt="Pick where you found the job." promptTitle="Source" showDropDown="false" showErrorMessage="true" showInputMessage="true" sqref="E8:E507" type="list">
      <formula1>'Start Here'!$H$9:$H$14</formula1>
      <formula2>0</formula2>
    </dataValidation>
    <dataValidation allowBlank="true" error="Please choose one of the options in the dropdown." errorStyle="stop" errorTitle="Pick from the list" operator="between" prompt="Pick the current status." promptTitle="Status" showDropDown="false" showErrorMessage="true" showInputMessage="true" sqref="G8:G507" type="list">
      <formula1>'Start Here'!$F$9:$F$14</formula1>
      <formula2>0</formula2>
    </dataValidation>
    <dataValidation allowBlank="true" error="Please choose one of the options in the dropdown." errorStyle="stop" errorTitle="Pick from the list" operator="between" showDropDown="false" showErrorMessage="true" showInputMessage="false" sqref="L8:L507" type="list">
      <formula1>Lists!$F$2:$F$4</formula1>
      <formula2>0</formula2>
    </dataValidation>
    <dataValidation allowBlank="true" error="Please enter a real date, for example 15 Oct 2026." errorStyle="stop" errorTitle="Not a valid date" operator="between" prompt="The day you applied. Type a date like 15 Oct 2026." promptTitle="Applied on" showDropDown="false" showErrorMessage="true" showInputMessage="true" sqref="F8:F507" type="date">
      <formula1>36526</formula1>
      <formula2>2958465</formula2>
    </dataValidation>
    <dataValidation allowBlank="true" error="Please enter a real date, for example 15 Oct 2026." errorStyle="stop" errorTitle="Not a valid date" operator="between" prompt="When you plan to follow up. Leave blank if not needed." promptTitle="Follow up on" showDropDown="false" showErrorMessage="true" showInputMessage="true" sqref="H8:H507" type="date">
      <formula1>36526</formula1>
      <formula2>2958465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A524"/>
    <pageSetUpPr fitToPage="true"/>
  </sheetPr>
  <dimension ref="A1:O508"/>
  <sheetViews>
    <sheetView showFormulas="false" showGridLines="false" showRowColHeaders="true" showZeros="true" rightToLeft="false" tabSelected="false" showOutlineSymbols="true" defaultGridColor="true" view="normal" topLeftCell="A1" colorId="64" zoomScale="130" zoomScaleNormal="13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C9" activeCellId="0" sqref="C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3" min="2" style="1" width="24"/>
    <col collapsed="false" customWidth="true" hidden="false" outlineLevel="0" max="4" min="4" style="1" width="16"/>
    <col collapsed="false" customWidth="true" hidden="false" outlineLevel="0" max="5" min="5" style="1" width="13"/>
    <col collapsed="false" customWidth="true" hidden="false" outlineLevel="0" max="7" min="6" style="1" width="15"/>
    <col collapsed="false" customWidth="true" hidden="false" outlineLevel="0" max="8" min="8" style="1" width="16"/>
    <col collapsed="false" customWidth="true" hidden="false" outlineLevel="0" max="9" min="9" style="1" width="20"/>
    <col collapsed="false" customWidth="true" hidden="false" outlineLevel="0" max="10" min="10" style="1" width="34"/>
    <col collapsed="false" customWidth="true" hidden="false" outlineLevel="0" max="11" min="11" style="1" width="2"/>
    <col collapsed="false" customWidth="true" hidden="false" outlineLevel="0" max="12" min="12" style="1" width="5"/>
    <col collapsed="false" customWidth="true" hidden="false" outlineLevel="0" max="13" min="13" style="1" width="34"/>
    <col collapsed="false" customWidth="true" hidden="false" outlineLevel="0" max="14" min="14" style="1" width="3"/>
    <col collapsed="false" customWidth="true" hidden="true" outlineLevel="0" max="15" min="15" style="1" width="14"/>
    <col collapsed="false" customWidth="true" hidden="false" outlineLevel="0" max="70" min="16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33.75" hidden="false" customHeight="true" outlineLevel="0" collapsed="false">
      <c r="A2" s="2"/>
      <c r="B2" s="4" t="s">
        <v>59</v>
      </c>
      <c r="C2" s="2"/>
      <c r="D2" s="2"/>
      <c r="E2" s="2"/>
      <c r="F2" s="2"/>
      <c r="G2" s="5" t="s">
        <v>109</v>
      </c>
      <c r="H2" s="5"/>
      <c r="I2" s="5"/>
      <c r="J2" s="5"/>
      <c r="K2" s="2"/>
      <c r="L2" s="2"/>
      <c r="M2" s="6" t="str">
        <f aca="true">TEXT(TODAY(),"ddd")&amp;" · "&amp;TEXT(TODAY(),"dd mmm yyyy")</f>
        <v>Tue · 06 Oct 2026</v>
      </c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customFormat="false" ht="12" hidden="false" customHeight="true" outlineLevel="0" collapsed="false"/>
    <row r="5" customFormat="false" ht="19.5" hidden="false" customHeight="true" outlineLevel="0" collapsed="false">
      <c r="B5" s="46" t="s">
        <v>110</v>
      </c>
      <c r="C5" s="105" t="s">
        <v>111</v>
      </c>
      <c r="D5" s="47" t="s">
        <v>112</v>
      </c>
      <c r="E5" s="47"/>
      <c r="L5" s="106" t="s">
        <v>113</v>
      </c>
      <c r="M5" s="106"/>
    </row>
    <row r="6" customFormat="false" ht="33.75" hidden="false" customHeight="true" outlineLevel="0" collapsed="false">
      <c r="B6" s="107" t="n">
        <f aca="false">COUNT(Int_Key)</f>
        <v>0</v>
      </c>
      <c r="C6" s="108" t="n">
        <f aca="false">COUNTIFS(Int_Company,"&lt;&gt;",Int_Result,"&lt;&gt;",Int_Result,"&lt;&gt;"&amp;Lists!$E$2)</f>
        <v>0</v>
      </c>
      <c r="D6" s="109" t="n">
        <f aca="false">COUNTIF(Int_Result,Lists!$E$3)</f>
        <v>0</v>
      </c>
      <c r="E6" s="109"/>
      <c r="L6" s="110" t="str">
        <f aca="false">IF($O$6="","No upcoming interview",INDEX(Int_Company,$O$6))</f>
        <v>No upcoming interview</v>
      </c>
      <c r="M6" s="110"/>
      <c r="O6" s="1" t="str">
        <f aca="false">IFERROR(MATCH(SMALL(Int_Key,1),Int_Key,0),"")</f>
        <v/>
      </c>
    </row>
    <row r="7" customFormat="false" ht="19.5" hidden="false" customHeight="true" outlineLevel="0" collapsed="false">
      <c r="L7" s="11" t="str">
        <f aca="false">IF($O$6="","Add a company and date in the table",INDEX(Int_Round,$O$6)&amp;" · "&amp;TEXT(INT(SMALL(Int_Key,1)),"ddd dd mmm")&amp;IF(INDEX(Int_Time,$O$6)="",""," · "&amp;TEXT(INDEX(Int_Time,$O$6),"h:mm AM/PM")))</f>
        <v>Add a company and date in the table</v>
      </c>
      <c r="M7" s="11"/>
    </row>
    <row r="8" customFormat="false" ht="30" hidden="false" customHeight="true" outlineLevel="0" collapsed="false">
      <c r="B8" s="111" t="s">
        <v>96</v>
      </c>
      <c r="C8" s="112" t="s">
        <v>114</v>
      </c>
      <c r="D8" s="113" t="s">
        <v>115</v>
      </c>
      <c r="E8" s="113" t="s">
        <v>116</v>
      </c>
      <c r="F8" s="113" t="s">
        <v>117</v>
      </c>
      <c r="G8" s="113" t="s">
        <v>118</v>
      </c>
      <c r="H8" s="113" t="s">
        <v>119</v>
      </c>
      <c r="I8" s="112" t="s">
        <v>120</v>
      </c>
      <c r="J8" s="114" t="s">
        <v>121</v>
      </c>
      <c r="L8" s="115" t="s">
        <v>122</v>
      </c>
      <c r="M8" s="115"/>
    </row>
    <row r="9" customFormat="false" ht="21.75" hidden="false" customHeight="true" outlineLevel="0" collapsed="false">
      <c r="B9" s="116"/>
      <c r="C9" s="91"/>
      <c r="D9" s="93"/>
      <c r="E9" s="117"/>
      <c r="F9" s="92"/>
      <c r="G9" s="92"/>
      <c r="H9" s="92"/>
      <c r="I9" s="91"/>
      <c r="J9" s="96"/>
      <c r="L9" s="118" t="s">
        <v>123</v>
      </c>
      <c r="M9" s="119" t="s">
        <v>124</v>
      </c>
      <c r="O9" s="1" t="str">
        <f aca="true">IF(AND(B9&lt;&gt;"",D9&lt;&gt;"",D9&gt;=TODAY(),OR(H9="",H9=Lists!$E$2)),INT(D9)+N(E9)+ROW()/10000000,"")</f>
        <v/>
      </c>
    </row>
    <row r="10" customFormat="false" ht="21.75" hidden="false" customHeight="true" outlineLevel="0" collapsed="false">
      <c r="B10" s="116"/>
      <c r="C10" s="91"/>
      <c r="D10" s="93"/>
      <c r="E10" s="117"/>
      <c r="F10" s="92"/>
      <c r="G10" s="92"/>
      <c r="H10" s="92"/>
      <c r="I10" s="91"/>
      <c r="J10" s="96"/>
      <c r="L10" s="118" t="s">
        <v>123</v>
      </c>
      <c r="M10" s="119" t="s">
        <v>125</v>
      </c>
      <c r="O10" s="1" t="str">
        <f aca="true">IF(AND(B10&lt;&gt;"",D10&lt;&gt;"",D10&gt;=TODAY(),OR(H10="",H10=Lists!$E$2)),INT(D10)+N(E10)+ROW()/10000000,"")</f>
        <v/>
      </c>
    </row>
    <row r="11" customFormat="false" ht="21.75" hidden="false" customHeight="true" outlineLevel="0" collapsed="false">
      <c r="B11" s="116"/>
      <c r="C11" s="91"/>
      <c r="D11" s="93"/>
      <c r="E11" s="117"/>
      <c r="F11" s="92"/>
      <c r="G11" s="92"/>
      <c r="H11" s="92"/>
      <c r="I11" s="91"/>
      <c r="J11" s="96"/>
      <c r="L11" s="118" t="s">
        <v>123</v>
      </c>
      <c r="M11" s="119" t="s">
        <v>126</v>
      </c>
      <c r="O11" s="1" t="str">
        <f aca="true">IF(AND(B11&lt;&gt;"",D11&lt;&gt;"",D11&gt;=TODAY(),OR(H11="",H11=Lists!$E$2)),INT(D11)+N(E11)+ROW()/10000000,"")</f>
        <v/>
      </c>
    </row>
    <row r="12" customFormat="false" ht="21.75" hidden="false" customHeight="true" outlineLevel="0" collapsed="false">
      <c r="B12" s="116"/>
      <c r="C12" s="91"/>
      <c r="D12" s="93"/>
      <c r="E12" s="117"/>
      <c r="F12" s="92"/>
      <c r="G12" s="92"/>
      <c r="H12" s="92"/>
      <c r="I12" s="91"/>
      <c r="J12" s="96"/>
      <c r="L12" s="118" t="s">
        <v>123</v>
      </c>
      <c r="M12" s="119" t="s">
        <v>127</v>
      </c>
      <c r="O12" s="1" t="str">
        <f aca="true">IF(AND(B12&lt;&gt;"",D12&lt;&gt;"",D12&gt;=TODAY(),OR(H12="",H12=Lists!$E$2)),INT(D12)+N(E12)+ROW()/10000000,"")</f>
        <v/>
      </c>
    </row>
    <row r="13" customFormat="false" ht="21.75" hidden="false" customHeight="true" outlineLevel="0" collapsed="false">
      <c r="B13" s="116"/>
      <c r="C13" s="91"/>
      <c r="D13" s="93"/>
      <c r="E13" s="117"/>
      <c r="F13" s="92"/>
      <c r="G13" s="92"/>
      <c r="H13" s="92"/>
      <c r="I13" s="91"/>
      <c r="J13" s="96"/>
      <c r="L13" s="118" t="s">
        <v>123</v>
      </c>
      <c r="M13" s="119" t="s">
        <v>128</v>
      </c>
      <c r="O13" s="1" t="str">
        <f aca="true">IF(AND(B13&lt;&gt;"",D13&lt;&gt;"",D13&gt;=TODAY(),OR(H13="",H13=Lists!$E$2)),INT(D13)+N(E13)+ROW()/10000000,"")</f>
        <v/>
      </c>
    </row>
    <row r="14" customFormat="false" ht="21.75" hidden="false" customHeight="true" outlineLevel="0" collapsed="false">
      <c r="B14" s="116"/>
      <c r="C14" s="91"/>
      <c r="D14" s="93"/>
      <c r="E14" s="117"/>
      <c r="F14" s="92"/>
      <c r="G14" s="92"/>
      <c r="H14" s="92"/>
      <c r="I14" s="91"/>
      <c r="J14" s="96"/>
      <c r="L14" s="74" t="s">
        <v>129</v>
      </c>
      <c r="M14" s="74"/>
      <c r="O14" s="1" t="str">
        <f aca="true">IF(AND(B14&lt;&gt;"",D14&lt;&gt;"",D14&gt;=TODAY(),OR(H14="",H14=Lists!$E$2)),INT(D14)+N(E14)+ROW()/10000000,"")</f>
        <v/>
      </c>
    </row>
    <row r="15" customFormat="false" ht="21.75" hidden="false" customHeight="true" outlineLevel="0" collapsed="false">
      <c r="B15" s="116"/>
      <c r="C15" s="91"/>
      <c r="D15" s="93"/>
      <c r="E15" s="117"/>
      <c r="F15" s="92"/>
      <c r="G15" s="92"/>
      <c r="H15" s="92"/>
      <c r="I15" s="91"/>
      <c r="J15" s="96"/>
      <c r="L15" s="74"/>
      <c r="M15" s="74"/>
      <c r="O15" s="1" t="str">
        <f aca="true">IF(AND(B15&lt;&gt;"",D15&lt;&gt;"",D15&gt;=TODAY(),OR(H15="",H15=Lists!$E$2)),INT(D15)+N(E15)+ROW()/10000000,"")</f>
        <v/>
      </c>
    </row>
    <row r="16" customFormat="false" ht="21.75" hidden="false" customHeight="true" outlineLevel="0" collapsed="false">
      <c r="B16" s="116"/>
      <c r="C16" s="91"/>
      <c r="D16" s="93"/>
      <c r="E16" s="117"/>
      <c r="F16" s="92"/>
      <c r="G16" s="92"/>
      <c r="H16" s="92"/>
      <c r="I16" s="91"/>
      <c r="J16" s="96"/>
      <c r="L16" s="120" t="s">
        <v>130</v>
      </c>
      <c r="M16" s="120"/>
      <c r="O16" s="1" t="str">
        <f aca="true">IF(AND(B16&lt;&gt;"",D16&lt;&gt;"",D16&gt;=TODAY(),OR(H16="",H16=Lists!$E$2)),INT(D16)+N(E16)+ROW()/10000000,"")</f>
        <v/>
      </c>
    </row>
    <row r="17" customFormat="false" ht="21.75" hidden="false" customHeight="true" outlineLevel="0" collapsed="false">
      <c r="B17" s="116"/>
      <c r="C17" s="91"/>
      <c r="D17" s="93"/>
      <c r="E17" s="117"/>
      <c r="F17" s="92"/>
      <c r="G17" s="92"/>
      <c r="H17" s="92"/>
      <c r="I17" s="91"/>
      <c r="J17" s="96"/>
      <c r="L17" s="120"/>
      <c r="M17" s="120"/>
      <c r="O17" s="1" t="str">
        <f aca="true">IF(AND(B17&lt;&gt;"",D17&lt;&gt;"",D17&gt;=TODAY(),OR(H17="",H17=Lists!$E$2)),INT(D17)+N(E17)+ROW()/10000000,"")</f>
        <v/>
      </c>
    </row>
    <row r="18" customFormat="false" ht="21.75" hidden="false" customHeight="true" outlineLevel="0" collapsed="false">
      <c r="B18" s="116"/>
      <c r="C18" s="91"/>
      <c r="D18" s="93"/>
      <c r="E18" s="117"/>
      <c r="F18" s="92"/>
      <c r="G18" s="92"/>
      <c r="H18" s="92"/>
      <c r="I18" s="91"/>
      <c r="J18" s="96"/>
      <c r="O18" s="1" t="str">
        <f aca="true">IF(AND(B18&lt;&gt;"",D18&lt;&gt;"",D18&gt;=TODAY(),OR(H18="",H18=Lists!$E$2)),INT(D18)+N(E18)+ROW()/10000000,"")</f>
        <v/>
      </c>
    </row>
    <row r="19" customFormat="false" ht="21.75" hidden="false" customHeight="true" outlineLevel="0" collapsed="false">
      <c r="B19" s="116"/>
      <c r="C19" s="91"/>
      <c r="D19" s="93"/>
      <c r="E19" s="117"/>
      <c r="F19" s="92"/>
      <c r="G19" s="92"/>
      <c r="H19" s="92"/>
      <c r="I19" s="91"/>
      <c r="J19" s="96"/>
      <c r="O19" s="1" t="str">
        <f aca="true">IF(AND(B19&lt;&gt;"",D19&lt;&gt;"",D19&gt;=TODAY(),OR(H19="",H19=Lists!$E$2)),INT(D19)+N(E19)+ROW()/10000000,"")</f>
        <v/>
      </c>
    </row>
    <row r="20" customFormat="false" ht="21.75" hidden="false" customHeight="true" outlineLevel="0" collapsed="false">
      <c r="B20" s="116"/>
      <c r="C20" s="91"/>
      <c r="D20" s="93"/>
      <c r="E20" s="117"/>
      <c r="F20" s="92"/>
      <c r="G20" s="92"/>
      <c r="H20" s="92"/>
      <c r="I20" s="91"/>
      <c r="J20" s="96"/>
      <c r="O20" s="1" t="str">
        <f aca="true">IF(AND(B20&lt;&gt;"",D20&lt;&gt;"",D20&gt;=TODAY(),OR(H20="",H20=Lists!$E$2)),INT(D20)+N(E20)+ROW()/10000000,"")</f>
        <v/>
      </c>
    </row>
    <row r="21" customFormat="false" ht="21.75" hidden="false" customHeight="true" outlineLevel="0" collapsed="false">
      <c r="B21" s="116"/>
      <c r="C21" s="91"/>
      <c r="D21" s="93"/>
      <c r="E21" s="117"/>
      <c r="F21" s="92"/>
      <c r="G21" s="92"/>
      <c r="H21" s="92"/>
      <c r="I21" s="91"/>
      <c r="J21" s="96"/>
      <c r="O21" s="1" t="str">
        <f aca="true">IF(AND(B21&lt;&gt;"",D21&lt;&gt;"",D21&gt;=TODAY(),OR(H21="",H21=Lists!$E$2)),INT(D21)+N(E21)+ROW()/10000000,"")</f>
        <v/>
      </c>
    </row>
    <row r="22" customFormat="false" ht="21.75" hidden="false" customHeight="true" outlineLevel="0" collapsed="false">
      <c r="B22" s="116"/>
      <c r="C22" s="91"/>
      <c r="D22" s="93"/>
      <c r="E22" s="117"/>
      <c r="F22" s="92"/>
      <c r="G22" s="92"/>
      <c r="H22" s="92"/>
      <c r="I22" s="91"/>
      <c r="J22" s="96"/>
      <c r="O22" s="1" t="str">
        <f aca="true">IF(AND(B22&lt;&gt;"",D22&lt;&gt;"",D22&gt;=TODAY(),OR(H22="",H22=Lists!$E$2)),INT(D22)+N(E22)+ROW()/10000000,"")</f>
        <v/>
      </c>
    </row>
    <row r="23" customFormat="false" ht="21.75" hidden="false" customHeight="true" outlineLevel="0" collapsed="false">
      <c r="B23" s="116"/>
      <c r="C23" s="91"/>
      <c r="D23" s="93"/>
      <c r="E23" s="117"/>
      <c r="F23" s="92"/>
      <c r="G23" s="92"/>
      <c r="H23" s="92"/>
      <c r="I23" s="91"/>
      <c r="J23" s="96"/>
      <c r="O23" s="1" t="str">
        <f aca="true">IF(AND(B23&lt;&gt;"",D23&lt;&gt;"",D23&gt;=TODAY(),OR(H23="",H23=Lists!$E$2)),INT(D23)+N(E23)+ROW()/10000000,"")</f>
        <v/>
      </c>
    </row>
    <row r="24" customFormat="false" ht="21.75" hidden="false" customHeight="true" outlineLevel="0" collapsed="false">
      <c r="B24" s="116"/>
      <c r="C24" s="91"/>
      <c r="D24" s="93"/>
      <c r="E24" s="117"/>
      <c r="F24" s="92"/>
      <c r="G24" s="92"/>
      <c r="H24" s="92"/>
      <c r="I24" s="91"/>
      <c r="J24" s="96"/>
      <c r="O24" s="1" t="str">
        <f aca="true">IF(AND(B24&lt;&gt;"",D24&lt;&gt;"",D24&gt;=TODAY(),OR(H24="",H24=Lists!$E$2)),INT(D24)+N(E24)+ROW()/10000000,"")</f>
        <v/>
      </c>
    </row>
    <row r="25" customFormat="false" ht="21.75" hidden="false" customHeight="true" outlineLevel="0" collapsed="false">
      <c r="B25" s="116"/>
      <c r="C25" s="91"/>
      <c r="D25" s="93"/>
      <c r="E25" s="117"/>
      <c r="F25" s="92"/>
      <c r="G25" s="92"/>
      <c r="H25" s="92"/>
      <c r="I25" s="91"/>
      <c r="J25" s="96"/>
      <c r="O25" s="1" t="str">
        <f aca="true">IF(AND(B25&lt;&gt;"",D25&lt;&gt;"",D25&gt;=TODAY(),OR(H25="",H25=Lists!$E$2)),INT(D25)+N(E25)+ROW()/10000000,"")</f>
        <v/>
      </c>
    </row>
    <row r="26" customFormat="false" ht="21.75" hidden="false" customHeight="true" outlineLevel="0" collapsed="false">
      <c r="B26" s="116"/>
      <c r="C26" s="91"/>
      <c r="D26" s="93"/>
      <c r="E26" s="117"/>
      <c r="F26" s="92"/>
      <c r="G26" s="92"/>
      <c r="H26" s="92"/>
      <c r="I26" s="91"/>
      <c r="J26" s="96"/>
      <c r="O26" s="1" t="str">
        <f aca="true">IF(AND(B26&lt;&gt;"",D26&lt;&gt;"",D26&gt;=TODAY(),OR(H26="",H26=Lists!$E$2)),INT(D26)+N(E26)+ROW()/10000000,"")</f>
        <v/>
      </c>
    </row>
    <row r="27" customFormat="false" ht="21.75" hidden="false" customHeight="true" outlineLevel="0" collapsed="false">
      <c r="B27" s="116"/>
      <c r="C27" s="91"/>
      <c r="D27" s="93"/>
      <c r="E27" s="117"/>
      <c r="F27" s="92"/>
      <c r="G27" s="92"/>
      <c r="H27" s="92"/>
      <c r="I27" s="91"/>
      <c r="J27" s="96"/>
      <c r="O27" s="1" t="str">
        <f aca="true">IF(AND(B27&lt;&gt;"",D27&lt;&gt;"",D27&gt;=TODAY(),OR(H27="",H27=Lists!$E$2)),INT(D27)+N(E27)+ROW()/10000000,"")</f>
        <v/>
      </c>
    </row>
    <row r="28" customFormat="false" ht="21.75" hidden="false" customHeight="true" outlineLevel="0" collapsed="false">
      <c r="B28" s="116"/>
      <c r="C28" s="91"/>
      <c r="D28" s="93"/>
      <c r="E28" s="117"/>
      <c r="F28" s="92"/>
      <c r="G28" s="92"/>
      <c r="H28" s="92"/>
      <c r="I28" s="91"/>
      <c r="J28" s="96"/>
      <c r="O28" s="1" t="str">
        <f aca="true">IF(AND(B28&lt;&gt;"",D28&lt;&gt;"",D28&gt;=TODAY(),OR(H28="",H28=Lists!$E$2)),INT(D28)+N(E28)+ROW()/10000000,"")</f>
        <v/>
      </c>
    </row>
    <row r="29" customFormat="false" ht="21.75" hidden="false" customHeight="true" outlineLevel="0" collapsed="false">
      <c r="B29" s="116"/>
      <c r="C29" s="91"/>
      <c r="D29" s="93"/>
      <c r="E29" s="117"/>
      <c r="F29" s="92"/>
      <c r="G29" s="92"/>
      <c r="H29" s="92"/>
      <c r="I29" s="91"/>
      <c r="J29" s="96"/>
      <c r="O29" s="1" t="str">
        <f aca="true">IF(AND(B29&lt;&gt;"",D29&lt;&gt;"",D29&gt;=TODAY(),OR(H29="",H29=Lists!$E$2)),INT(D29)+N(E29)+ROW()/10000000,"")</f>
        <v/>
      </c>
    </row>
    <row r="30" customFormat="false" ht="21.75" hidden="false" customHeight="true" outlineLevel="0" collapsed="false">
      <c r="B30" s="116"/>
      <c r="C30" s="91"/>
      <c r="D30" s="93"/>
      <c r="E30" s="117"/>
      <c r="F30" s="92"/>
      <c r="G30" s="92"/>
      <c r="H30" s="92"/>
      <c r="I30" s="91"/>
      <c r="J30" s="96"/>
      <c r="O30" s="1" t="str">
        <f aca="true">IF(AND(B30&lt;&gt;"",D30&lt;&gt;"",D30&gt;=TODAY(),OR(H30="",H30=Lists!$E$2)),INT(D30)+N(E30)+ROW()/10000000,"")</f>
        <v/>
      </c>
    </row>
    <row r="31" customFormat="false" ht="21.75" hidden="false" customHeight="true" outlineLevel="0" collapsed="false">
      <c r="B31" s="116"/>
      <c r="C31" s="91"/>
      <c r="D31" s="93"/>
      <c r="E31" s="117"/>
      <c r="F31" s="92"/>
      <c r="G31" s="92"/>
      <c r="H31" s="92"/>
      <c r="I31" s="91"/>
      <c r="J31" s="96"/>
      <c r="O31" s="1" t="str">
        <f aca="true">IF(AND(B31&lt;&gt;"",D31&lt;&gt;"",D31&gt;=TODAY(),OR(H31="",H31=Lists!$E$2)),INT(D31)+N(E31)+ROW()/10000000,"")</f>
        <v/>
      </c>
    </row>
    <row r="32" customFormat="false" ht="21.75" hidden="false" customHeight="true" outlineLevel="0" collapsed="false">
      <c r="B32" s="116"/>
      <c r="C32" s="91"/>
      <c r="D32" s="93"/>
      <c r="E32" s="117"/>
      <c r="F32" s="92"/>
      <c r="G32" s="92"/>
      <c r="H32" s="92"/>
      <c r="I32" s="91"/>
      <c r="J32" s="96"/>
      <c r="O32" s="1" t="str">
        <f aca="true">IF(AND(B32&lt;&gt;"",D32&lt;&gt;"",D32&gt;=TODAY(),OR(H32="",H32=Lists!$E$2)),INT(D32)+N(E32)+ROW()/10000000,"")</f>
        <v/>
      </c>
    </row>
    <row r="33" customFormat="false" ht="21.75" hidden="false" customHeight="true" outlineLevel="0" collapsed="false">
      <c r="B33" s="116"/>
      <c r="C33" s="91"/>
      <c r="D33" s="93"/>
      <c r="E33" s="117"/>
      <c r="F33" s="92"/>
      <c r="G33" s="92"/>
      <c r="H33" s="92"/>
      <c r="I33" s="91"/>
      <c r="J33" s="96"/>
      <c r="O33" s="1" t="str">
        <f aca="true">IF(AND(B33&lt;&gt;"",D33&lt;&gt;"",D33&gt;=TODAY(),OR(H33="",H33=Lists!$E$2)),INT(D33)+N(E33)+ROW()/10000000,"")</f>
        <v/>
      </c>
    </row>
    <row r="34" customFormat="false" ht="21.75" hidden="false" customHeight="true" outlineLevel="0" collapsed="false">
      <c r="B34" s="116"/>
      <c r="C34" s="91"/>
      <c r="D34" s="93"/>
      <c r="E34" s="117"/>
      <c r="F34" s="92"/>
      <c r="G34" s="92"/>
      <c r="H34" s="92"/>
      <c r="I34" s="91"/>
      <c r="J34" s="96"/>
      <c r="O34" s="1" t="str">
        <f aca="true">IF(AND(B34&lt;&gt;"",D34&lt;&gt;"",D34&gt;=TODAY(),OR(H34="",H34=Lists!$E$2)),INT(D34)+N(E34)+ROW()/10000000,"")</f>
        <v/>
      </c>
    </row>
    <row r="35" customFormat="false" ht="21.75" hidden="false" customHeight="true" outlineLevel="0" collapsed="false">
      <c r="B35" s="116"/>
      <c r="C35" s="91"/>
      <c r="D35" s="93"/>
      <c r="E35" s="117"/>
      <c r="F35" s="92"/>
      <c r="G35" s="92"/>
      <c r="H35" s="92"/>
      <c r="I35" s="91"/>
      <c r="J35" s="96"/>
      <c r="O35" s="1" t="str">
        <f aca="true">IF(AND(B35&lt;&gt;"",D35&lt;&gt;"",D35&gt;=TODAY(),OR(H35="",H35=Lists!$E$2)),INT(D35)+N(E35)+ROW()/10000000,"")</f>
        <v/>
      </c>
    </row>
    <row r="36" customFormat="false" ht="21.75" hidden="false" customHeight="true" outlineLevel="0" collapsed="false">
      <c r="B36" s="116"/>
      <c r="C36" s="91"/>
      <c r="D36" s="93"/>
      <c r="E36" s="117"/>
      <c r="F36" s="92"/>
      <c r="G36" s="92"/>
      <c r="H36" s="92"/>
      <c r="I36" s="91"/>
      <c r="J36" s="96"/>
      <c r="O36" s="1" t="str">
        <f aca="true">IF(AND(B36&lt;&gt;"",D36&lt;&gt;"",D36&gt;=TODAY(),OR(H36="",H36=Lists!$E$2)),INT(D36)+N(E36)+ROW()/10000000,"")</f>
        <v/>
      </c>
    </row>
    <row r="37" customFormat="false" ht="21.75" hidden="false" customHeight="true" outlineLevel="0" collapsed="false">
      <c r="B37" s="116"/>
      <c r="C37" s="91"/>
      <c r="D37" s="93"/>
      <c r="E37" s="117"/>
      <c r="F37" s="92"/>
      <c r="G37" s="92"/>
      <c r="H37" s="92"/>
      <c r="I37" s="91"/>
      <c r="J37" s="96"/>
      <c r="O37" s="1" t="str">
        <f aca="true">IF(AND(B37&lt;&gt;"",D37&lt;&gt;"",D37&gt;=TODAY(),OR(H37="",H37=Lists!$E$2)),INT(D37)+N(E37)+ROW()/10000000,"")</f>
        <v/>
      </c>
    </row>
    <row r="38" customFormat="false" ht="21.75" hidden="false" customHeight="true" outlineLevel="0" collapsed="false">
      <c r="B38" s="116"/>
      <c r="C38" s="91"/>
      <c r="D38" s="93"/>
      <c r="E38" s="117"/>
      <c r="F38" s="92"/>
      <c r="G38" s="92"/>
      <c r="H38" s="92"/>
      <c r="I38" s="91"/>
      <c r="J38" s="96"/>
      <c r="O38" s="1" t="str">
        <f aca="true">IF(AND(B38&lt;&gt;"",D38&lt;&gt;"",D38&gt;=TODAY(),OR(H38="",H38=Lists!$E$2)),INT(D38)+N(E38)+ROW()/10000000,"")</f>
        <v/>
      </c>
    </row>
    <row r="39" customFormat="false" ht="21.75" hidden="false" customHeight="true" outlineLevel="0" collapsed="false">
      <c r="B39" s="116"/>
      <c r="C39" s="91"/>
      <c r="D39" s="93"/>
      <c r="E39" s="117"/>
      <c r="F39" s="92"/>
      <c r="G39" s="92"/>
      <c r="H39" s="92"/>
      <c r="I39" s="91"/>
      <c r="J39" s="96"/>
      <c r="O39" s="1" t="str">
        <f aca="true">IF(AND(B39&lt;&gt;"",D39&lt;&gt;"",D39&gt;=TODAY(),OR(H39="",H39=Lists!$E$2)),INT(D39)+N(E39)+ROW()/10000000,"")</f>
        <v/>
      </c>
    </row>
    <row r="40" customFormat="false" ht="21.75" hidden="false" customHeight="true" outlineLevel="0" collapsed="false">
      <c r="B40" s="116"/>
      <c r="C40" s="91"/>
      <c r="D40" s="93"/>
      <c r="E40" s="117"/>
      <c r="F40" s="92"/>
      <c r="G40" s="92"/>
      <c r="H40" s="92"/>
      <c r="I40" s="91"/>
      <c r="J40" s="96"/>
      <c r="O40" s="1" t="str">
        <f aca="true">IF(AND(B40&lt;&gt;"",D40&lt;&gt;"",D40&gt;=TODAY(),OR(H40="",H40=Lists!$E$2)),INT(D40)+N(E40)+ROW()/10000000,"")</f>
        <v/>
      </c>
    </row>
    <row r="41" customFormat="false" ht="21.75" hidden="false" customHeight="true" outlineLevel="0" collapsed="false">
      <c r="B41" s="116"/>
      <c r="C41" s="91"/>
      <c r="D41" s="93"/>
      <c r="E41" s="117"/>
      <c r="F41" s="92"/>
      <c r="G41" s="92"/>
      <c r="H41" s="92"/>
      <c r="I41" s="91"/>
      <c r="J41" s="96"/>
      <c r="O41" s="1" t="str">
        <f aca="true">IF(AND(B41&lt;&gt;"",D41&lt;&gt;"",D41&gt;=TODAY(),OR(H41="",H41=Lists!$E$2)),INT(D41)+N(E41)+ROW()/10000000,"")</f>
        <v/>
      </c>
    </row>
    <row r="42" customFormat="false" ht="21.75" hidden="false" customHeight="true" outlineLevel="0" collapsed="false">
      <c r="B42" s="116"/>
      <c r="C42" s="91"/>
      <c r="D42" s="93"/>
      <c r="E42" s="117"/>
      <c r="F42" s="92"/>
      <c r="G42" s="92"/>
      <c r="H42" s="92"/>
      <c r="I42" s="91"/>
      <c r="J42" s="96"/>
      <c r="O42" s="1" t="str">
        <f aca="true">IF(AND(B42&lt;&gt;"",D42&lt;&gt;"",D42&gt;=TODAY(),OR(H42="",H42=Lists!$E$2)),INT(D42)+N(E42)+ROW()/10000000,"")</f>
        <v/>
      </c>
    </row>
    <row r="43" customFormat="false" ht="21.75" hidden="false" customHeight="true" outlineLevel="0" collapsed="false">
      <c r="B43" s="116"/>
      <c r="C43" s="91"/>
      <c r="D43" s="93"/>
      <c r="E43" s="117"/>
      <c r="F43" s="92"/>
      <c r="G43" s="92"/>
      <c r="H43" s="92"/>
      <c r="I43" s="91"/>
      <c r="J43" s="96"/>
      <c r="O43" s="1" t="str">
        <f aca="true">IF(AND(B43&lt;&gt;"",D43&lt;&gt;"",D43&gt;=TODAY(),OR(H43="",H43=Lists!$E$2)),INT(D43)+N(E43)+ROW()/10000000,"")</f>
        <v/>
      </c>
    </row>
    <row r="44" customFormat="false" ht="21.75" hidden="false" customHeight="true" outlineLevel="0" collapsed="false">
      <c r="B44" s="116"/>
      <c r="C44" s="91"/>
      <c r="D44" s="93"/>
      <c r="E44" s="117"/>
      <c r="F44" s="92"/>
      <c r="G44" s="92"/>
      <c r="H44" s="92"/>
      <c r="I44" s="91"/>
      <c r="J44" s="96"/>
      <c r="O44" s="1" t="str">
        <f aca="true">IF(AND(B44&lt;&gt;"",D44&lt;&gt;"",D44&gt;=TODAY(),OR(H44="",H44=Lists!$E$2)),INT(D44)+N(E44)+ROW()/10000000,"")</f>
        <v/>
      </c>
    </row>
    <row r="45" customFormat="false" ht="21.75" hidden="false" customHeight="true" outlineLevel="0" collapsed="false">
      <c r="B45" s="116"/>
      <c r="C45" s="91"/>
      <c r="D45" s="93"/>
      <c r="E45" s="117"/>
      <c r="F45" s="92"/>
      <c r="G45" s="92"/>
      <c r="H45" s="92"/>
      <c r="I45" s="91"/>
      <c r="J45" s="96"/>
      <c r="O45" s="1" t="str">
        <f aca="true">IF(AND(B45&lt;&gt;"",D45&lt;&gt;"",D45&gt;=TODAY(),OR(H45="",H45=Lists!$E$2)),INT(D45)+N(E45)+ROW()/10000000,"")</f>
        <v/>
      </c>
    </row>
    <row r="46" customFormat="false" ht="21.75" hidden="false" customHeight="true" outlineLevel="0" collapsed="false">
      <c r="B46" s="116"/>
      <c r="C46" s="91"/>
      <c r="D46" s="93"/>
      <c r="E46" s="117"/>
      <c r="F46" s="92"/>
      <c r="G46" s="92"/>
      <c r="H46" s="92"/>
      <c r="I46" s="91"/>
      <c r="J46" s="96"/>
      <c r="O46" s="1" t="str">
        <f aca="true">IF(AND(B46&lt;&gt;"",D46&lt;&gt;"",D46&gt;=TODAY(),OR(H46="",H46=Lists!$E$2)),INT(D46)+N(E46)+ROW()/10000000,"")</f>
        <v/>
      </c>
    </row>
    <row r="47" customFormat="false" ht="21.75" hidden="false" customHeight="true" outlineLevel="0" collapsed="false">
      <c r="B47" s="116"/>
      <c r="C47" s="91"/>
      <c r="D47" s="93"/>
      <c r="E47" s="117"/>
      <c r="F47" s="92"/>
      <c r="G47" s="92"/>
      <c r="H47" s="92"/>
      <c r="I47" s="91"/>
      <c r="J47" s="96"/>
      <c r="O47" s="1" t="str">
        <f aca="true">IF(AND(B47&lt;&gt;"",D47&lt;&gt;"",D47&gt;=TODAY(),OR(H47="",H47=Lists!$E$2)),INT(D47)+N(E47)+ROW()/10000000,"")</f>
        <v/>
      </c>
    </row>
    <row r="48" customFormat="false" ht="21.75" hidden="false" customHeight="true" outlineLevel="0" collapsed="false">
      <c r="B48" s="116"/>
      <c r="C48" s="91"/>
      <c r="D48" s="93"/>
      <c r="E48" s="117"/>
      <c r="F48" s="92"/>
      <c r="G48" s="92"/>
      <c r="H48" s="92"/>
      <c r="I48" s="91"/>
      <c r="J48" s="96"/>
      <c r="O48" s="1" t="str">
        <f aca="true">IF(AND(B48&lt;&gt;"",D48&lt;&gt;"",D48&gt;=TODAY(),OR(H48="",H48=Lists!$E$2)),INT(D48)+N(E48)+ROW()/10000000,"")</f>
        <v/>
      </c>
    </row>
    <row r="49" customFormat="false" ht="21.75" hidden="false" customHeight="true" outlineLevel="0" collapsed="false">
      <c r="B49" s="116"/>
      <c r="C49" s="91"/>
      <c r="D49" s="93"/>
      <c r="E49" s="117"/>
      <c r="F49" s="92"/>
      <c r="G49" s="92"/>
      <c r="H49" s="92"/>
      <c r="I49" s="91"/>
      <c r="J49" s="96"/>
      <c r="O49" s="1" t="str">
        <f aca="true">IF(AND(B49&lt;&gt;"",D49&lt;&gt;"",D49&gt;=TODAY(),OR(H49="",H49=Lists!$E$2)),INT(D49)+N(E49)+ROW()/10000000,"")</f>
        <v/>
      </c>
    </row>
    <row r="50" customFormat="false" ht="21.75" hidden="false" customHeight="true" outlineLevel="0" collapsed="false">
      <c r="B50" s="116"/>
      <c r="C50" s="91"/>
      <c r="D50" s="93"/>
      <c r="E50" s="117"/>
      <c r="F50" s="92"/>
      <c r="G50" s="92"/>
      <c r="H50" s="92"/>
      <c r="I50" s="91"/>
      <c r="J50" s="96"/>
      <c r="O50" s="1" t="str">
        <f aca="true">IF(AND(B50&lt;&gt;"",D50&lt;&gt;"",D50&gt;=TODAY(),OR(H50="",H50=Lists!$E$2)),INT(D50)+N(E50)+ROW()/10000000,"")</f>
        <v/>
      </c>
    </row>
    <row r="51" customFormat="false" ht="21.75" hidden="false" customHeight="true" outlineLevel="0" collapsed="false">
      <c r="B51" s="116"/>
      <c r="C51" s="91"/>
      <c r="D51" s="93"/>
      <c r="E51" s="117"/>
      <c r="F51" s="92"/>
      <c r="G51" s="92"/>
      <c r="H51" s="92"/>
      <c r="I51" s="91"/>
      <c r="J51" s="96"/>
      <c r="O51" s="1" t="str">
        <f aca="true">IF(AND(B51&lt;&gt;"",D51&lt;&gt;"",D51&gt;=TODAY(),OR(H51="",H51=Lists!$E$2)),INT(D51)+N(E51)+ROW()/10000000,"")</f>
        <v/>
      </c>
    </row>
    <row r="52" customFormat="false" ht="21.75" hidden="false" customHeight="true" outlineLevel="0" collapsed="false">
      <c r="B52" s="116"/>
      <c r="C52" s="91"/>
      <c r="D52" s="93"/>
      <c r="E52" s="117"/>
      <c r="F52" s="92"/>
      <c r="G52" s="92"/>
      <c r="H52" s="92"/>
      <c r="I52" s="91"/>
      <c r="J52" s="96"/>
      <c r="O52" s="1" t="str">
        <f aca="true">IF(AND(B52&lt;&gt;"",D52&lt;&gt;"",D52&gt;=TODAY(),OR(H52="",H52=Lists!$E$2)),INT(D52)+N(E52)+ROW()/10000000,"")</f>
        <v/>
      </c>
    </row>
    <row r="53" customFormat="false" ht="21.75" hidden="false" customHeight="true" outlineLevel="0" collapsed="false">
      <c r="B53" s="116"/>
      <c r="C53" s="91"/>
      <c r="D53" s="93"/>
      <c r="E53" s="117"/>
      <c r="F53" s="92"/>
      <c r="G53" s="92"/>
      <c r="H53" s="92"/>
      <c r="I53" s="91"/>
      <c r="J53" s="96"/>
      <c r="O53" s="1" t="str">
        <f aca="true">IF(AND(B53&lt;&gt;"",D53&lt;&gt;"",D53&gt;=TODAY(),OR(H53="",H53=Lists!$E$2)),INT(D53)+N(E53)+ROW()/10000000,"")</f>
        <v/>
      </c>
    </row>
    <row r="54" customFormat="false" ht="21.75" hidden="false" customHeight="true" outlineLevel="0" collapsed="false">
      <c r="B54" s="116"/>
      <c r="C54" s="91"/>
      <c r="D54" s="93"/>
      <c r="E54" s="117"/>
      <c r="F54" s="92"/>
      <c r="G54" s="92"/>
      <c r="H54" s="92"/>
      <c r="I54" s="91"/>
      <c r="J54" s="96"/>
      <c r="O54" s="1" t="str">
        <f aca="true">IF(AND(B54&lt;&gt;"",D54&lt;&gt;"",D54&gt;=TODAY(),OR(H54="",H54=Lists!$E$2)),INT(D54)+N(E54)+ROW()/10000000,"")</f>
        <v/>
      </c>
    </row>
    <row r="55" customFormat="false" ht="21.75" hidden="false" customHeight="true" outlineLevel="0" collapsed="false">
      <c r="B55" s="116"/>
      <c r="C55" s="91"/>
      <c r="D55" s="93"/>
      <c r="E55" s="117"/>
      <c r="F55" s="92"/>
      <c r="G55" s="92"/>
      <c r="H55" s="92"/>
      <c r="I55" s="91"/>
      <c r="J55" s="96"/>
      <c r="O55" s="1" t="str">
        <f aca="true">IF(AND(B55&lt;&gt;"",D55&lt;&gt;"",D55&gt;=TODAY(),OR(H55="",H55=Lists!$E$2)),INT(D55)+N(E55)+ROW()/10000000,"")</f>
        <v/>
      </c>
    </row>
    <row r="56" customFormat="false" ht="21.75" hidden="false" customHeight="true" outlineLevel="0" collapsed="false">
      <c r="B56" s="116"/>
      <c r="C56" s="91"/>
      <c r="D56" s="93"/>
      <c r="E56" s="117"/>
      <c r="F56" s="92"/>
      <c r="G56" s="92"/>
      <c r="H56" s="92"/>
      <c r="I56" s="91"/>
      <c r="J56" s="96"/>
      <c r="O56" s="1" t="str">
        <f aca="true">IF(AND(B56&lt;&gt;"",D56&lt;&gt;"",D56&gt;=TODAY(),OR(H56="",H56=Lists!$E$2)),INT(D56)+N(E56)+ROW()/10000000,"")</f>
        <v/>
      </c>
    </row>
    <row r="57" customFormat="false" ht="21.75" hidden="false" customHeight="true" outlineLevel="0" collapsed="false">
      <c r="B57" s="116"/>
      <c r="C57" s="91"/>
      <c r="D57" s="93"/>
      <c r="E57" s="117"/>
      <c r="F57" s="92"/>
      <c r="G57" s="92"/>
      <c r="H57" s="92"/>
      <c r="I57" s="91"/>
      <c r="J57" s="96"/>
      <c r="O57" s="1" t="str">
        <f aca="true">IF(AND(B57&lt;&gt;"",D57&lt;&gt;"",D57&gt;=TODAY(),OR(H57="",H57=Lists!$E$2)),INT(D57)+N(E57)+ROW()/10000000,"")</f>
        <v/>
      </c>
    </row>
    <row r="58" customFormat="false" ht="21.75" hidden="false" customHeight="true" outlineLevel="0" collapsed="false">
      <c r="B58" s="116"/>
      <c r="C58" s="91"/>
      <c r="D58" s="93"/>
      <c r="E58" s="117"/>
      <c r="F58" s="92"/>
      <c r="G58" s="92"/>
      <c r="H58" s="92"/>
      <c r="I58" s="91"/>
      <c r="J58" s="96"/>
      <c r="O58" s="1" t="str">
        <f aca="true">IF(AND(B58&lt;&gt;"",D58&lt;&gt;"",D58&gt;=TODAY(),OR(H58="",H58=Lists!$E$2)),INT(D58)+N(E58)+ROW()/10000000,"")</f>
        <v/>
      </c>
    </row>
    <row r="59" customFormat="false" ht="21.75" hidden="false" customHeight="true" outlineLevel="0" collapsed="false">
      <c r="B59" s="116"/>
      <c r="C59" s="91"/>
      <c r="D59" s="93"/>
      <c r="E59" s="117"/>
      <c r="F59" s="92"/>
      <c r="G59" s="92"/>
      <c r="H59" s="92"/>
      <c r="I59" s="91"/>
      <c r="J59" s="96"/>
      <c r="O59" s="1" t="str">
        <f aca="true">IF(AND(B59&lt;&gt;"",D59&lt;&gt;"",D59&gt;=TODAY(),OR(H59="",H59=Lists!$E$2)),INT(D59)+N(E59)+ROW()/10000000,"")</f>
        <v/>
      </c>
    </row>
    <row r="60" customFormat="false" ht="21.75" hidden="false" customHeight="true" outlineLevel="0" collapsed="false">
      <c r="B60" s="116"/>
      <c r="C60" s="91"/>
      <c r="D60" s="93"/>
      <c r="E60" s="117"/>
      <c r="F60" s="92"/>
      <c r="G60" s="92"/>
      <c r="H60" s="92"/>
      <c r="I60" s="91"/>
      <c r="J60" s="96"/>
      <c r="O60" s="1" t="str">
        <f aca="true">IF(AND(B60&lt;&gt;"",D60&lt;&gt;"",D60&gt;=TODAY(),OR(H60="",H60=Lists!$E$2)),INT(D60)+N(E60)+ROW()/10000000,"")</f>
        <v/>
      </c>
    </row>
    <row r="61" customFormat="false" ht="21.75" hidden="false" customHeight="true" outlineLevel="0" collapsed="false">
      <c r="B61" s="116"/>
      <c r="C61" s="91"/>
      <c r="D61" s="93"/>
      <c r="E61" s="117"/>
      <c r="F61" s="92"/>
      <c r="G61" s="92"/>
      <c r="H61" s="92"/>
      <c r="I61" s="91"/>
      <c r="J61" s="96"/>
      <c r="O61" s="1" t="str">
        <f aca="true">IF(AND(B61&lt;&gt;"",D61&lt;&gt;"",D61&gt;=TODAY(),OR(H61="",H61=Lists!$E$2)),INT(D61)+N(E61)+ROW()/10000000,"")</f>
        <v/>
      </c>
    </row>
    <row r="62" customFormat="false" ht="21.75" hidden="false" customHeight="true" outlineLevel="0" collapsed="false">
      <c r="B62" s="116"/>
      <c r="C62" s="91"/>
      <c r="D62" s="93"/>
      <c r="E62" s="117"/>
      <c r="F62" s="92"/>
      <c r="G62" s="92"/>
      <c r="H62" s="92"/>
      <c r="I62" s="91"/>
      <c r="J62" s="96"/>
      <c r="O62" s="1" t="str">
        <f aca="true">IF(AND(B62&lt;&gt;"",D62&lt;&gt;"",D62&gt;=TODAY(),OR(H62="",H62=Lists!$E$2)),INT(D62)+N(E62)+ROW()/10000000,"")</f>
        <v/>
      </c>
    </row>
    <row r="63" customFormat="false" ht="21.75" hidden="false" customHeight="true" outlineLevel="0" collapsed="false">
      <c r="B63" s="116"/>
      <c r="C63" s="91"/>
      <c r="D63" s="93"/>
      <c r="E63" s="117"/>
      <c r="F63" s="92"/>
      <c r="G63" s="92"/>
      <c r="H63" s="92"/>
      <c r="I63" s="91"/>
      <c r="J63" s="96"/>
      <c r="O63" s="1" t="str">
        <f aca="true">IF(AND(B63&lt;&gt;"",D63&lt;&gt;"",D63&gt;=TODAY(),OR(H63="",H63=Lists!$E$2)),INT(D63)+N(E63)+ROW()/10000000,"")</f>
        <v/>
      </c>
    </row>
    <row r="64" customFormat="false" ht="21.75" hidden="false" customHeight="true" outlineLevel="0" collapsed="false">
      <c r="B64" s="116"/>
      <c r="C64" s="91"/>
      <c r="D64" s="93"/>
      <c r="E64" s="117"/>
      <c r="F64" s="92"/>
      <c r="G64" s="92"/>
      <c r="H64" s="92"/>
      <c r="I64" s="91"/>
      <c r="J64" s="96"/>
      <c r="O64" s="1" t="str">
        <f aca="true">IF(AND(B64&lt;&gt;"",D64&lt;&gt;"",D64&gt;=TODAY(),OR(H64="",H64=Lists!$E$2)),INT(D64)+N(E64)+ROW()/10000000,"")</f>
        <v/>
      </c>
    </row>
    <row r="65" customFormat="false" ht="21.75" hidden="false" customHeight="true" outlineLevel="0" collapsed="false">
      <c r="B65" s="116"/>
      <c r="C65" s="91"/>
      <c r="D65" s="93"/>
      <c r="E65" s="117"/>
      <c r="F65" s="92"/>
      <c r="G65" s="92"/>
      <c r="H65" s="92"/>
      <c r="I65" s="91"/>
      <c r="J65" s="96"/>
      <c r="O65" s="1" t="str">
        <f aca="true">IF(AND(B65&lt;&gt;"",D65&lt;&gt;"",D65&gt;=TODAY(),OR(H65="",H65=Lists!$E$2)),INT(D65)+N(E65)+ROW()/10000000,"")</f>
        <v/>
      </c>
    </row>
    <row r="66" customFormat="false" ht="21.75" hidden="false" customHeight="true" outlineLevel="0" collapsed="false">
      <c r="B66" s="116"/>
      <c r="C66" s="91"/>
      <c r="D66" s="93"/>
      <c r="E66" s="117"/>
      <c r="F66" s="92"/>
      <c r="G66" s="92"/>
      <c r="H66" s="92"/>
      <c r="I66" s="91"/>
      <c r="J66" s="96"/>
      <c r="O66" s="1" t="str">
        <f aca="true">IF(AND(B66&lt;&gt;"",D66&lt;&gt;"",D66&gt;=TODAY(),OR(H66="",H66=Lists!$E$2)),INT(D66)+N(E66)+ROW()/10000000,"")</f>
        <v/>
      </c>
    </row>
    <row r="67" customFormat="false" ht="21.75" hidden="false" customHeight="true" outlineLevel="0" collapsed="false">
      <c r="B67" s="116"/>
      <c r="C67" s="91"/>
      <c r="D67" s="93"/>
      <c r="E67" s="117"/>
      <c r="F67" s="92"/>
      <c r="G67" s="92"/>
      <c r="H67" s="92"/>
      <c r="I67" s="91"/>
      <c r="J67" s="96"/>
      <c r="O67" s="1" t="str">
        <f aca="true">IF(AND(B67&lt;&gt;"",D67&lt;&gt;"",D67&gt;=TODAY(),OR(H67="",H67=Lists!$E$2)),INT(D67)+N(E67)+ROW()/10000000,"")</f>
        <v/>
      </c>
    </row>
    <row r="68" customFormat="false" ht="21.75" hidden="false" customHeight="true" outlineLevel="0" collapsed="false">
      <c r="B68" s="116"/>
      <c r="C68" s="91"/>
      <c r="D68" s="93"/>
      <c r="E68" s="117"/>
      <c r="F68" s="92"/>
      <c r="G68" s="92"/>
      <c r="H68" s="92"/>
      <c r="I68" s="91"/>
      <c r="J68" s="96"/>
      <c r="O68" s="1" t="str">
        <f aca="true">IF(AND(B68&lt;&gt;"",D68&lt;&gt;"",D68&gt;=TODAY(),OR(H68="",H68=Lists!$E$2)),INT(D68)+N(E68)+ROW()/10000000,"")</f>
        <v/>
      </c>
    </row>
    <row r="69" customFormat="false" ht="21.75" hidden="false" customHeight="true" outlineLevel="0" collapsed="false">
      <c r="B69" s="116"/>
      <c r="C69" s="91"/>
      <c r="D69" s="93"/>
      <c r="E69" s="117"/>
      <c r="F69" s="92"/>
      <c r="G69" s="92"/>
      <c r="H69" s="92"/>
      <c r="I69" s="91"/>
      <c r="J69" s="96"/>
      <c r="O69" s="1" t="str">
        <f aca="true">IF(AND(B69&lt;&gt;"",D69&lt;&gt;"",D69&gt;=TODAY(),OR(H69="",H69=Lists!$E$2)),INT(D69)+N(E69)+ROW()/10000000,"")</f>
        <v/>
      </c>
    </row>
    <row r="70" customFormat="false" ht="21.75" hidden="false" customHeight="true" outlineLevel="0" collapsed="false">
      <c r="B70" s="116"/>
      <c r="C70" s="91"/>
      <c r="D70" s="93"/>
      <c r="E70" s="117"/>
      <c r="F70" s="92"/>
      <c r="G70" s="92"/>
      <c r="H70" s="92"/>
      <c r="I70" s="91"/>
      <c r="J70" s="96"/>
      <c r="O70" s="1" t="str">
        <f aca="true">IF(AND(B70&lt;&gt;"",D70&lt;&gt;"",D70&gt;=TODAY(),OR(H70="",H70=Lists!$E$2)),INT(D70)+N(E70)+ROW()/10000000,"")</f>
        <v/>
      </c>
    </row>
    <row r="71" customFormat="false" ht="21.75" hidden="false" customHeight="true" outlineLevel="0" collapsed="false">
      <c r="B71" s="116"/>
      <c r="C71" s="91"/>
      <c r="D71" s="93"/>
      <c r="E71" s="117"/>
      <c r="F71" s="92"/>
      <c r="G71" s="92"/>
      <c r="H71" s="92"/>
      <c r="I71" s="91"/>
      <c r="J71" s="96"/>
      <c r="O71" s="1" t="str">
        <f aca="true">IF(AND(B71&lt;&gt;"",D71&lt;&gt;"",D71&gt;=TODAY(),OR(H71="",H71=Lists!$E$2)),INT(D71)+N(E71)+ROW()/10000000,"")</f>
        <v/>
      </c>
    </row>
    <row r="72" customFormat="false" ht="21.75" hidden="false" customHeight="true" outlineLevel="0" collapsed="false">
      <c r="B72" s="116"/>
      <c r="C72" s="91"/>
      <c r="D72" s="93"/>
      <c r="E72" s="117"/>
      <c r="F72" s="92"/>
      <c r="G72" s="92"/>
      <c r="H72" s="92"/>
      <c r="I72" s="91"/>
      <c r="J72" s="96"/>
      <c r="O72" s="1" t="str">
        <f aca="true">IF(AND(B72&lt;&gt;"",D72&lt;&gt;"",D72&gt;=TODAY(),OR(H72="",H72=Lists!$E$2)),INT(D72)+N(E72)+ROW()/10000000,"")</f>
        <v/>
      </c>
    </row>
    <row r="73" customFormat="false" ht="21.75" hidden="false" customHeight="true" outlineLevel="0" collapsed="false">
      <c r="B73" s="116"/>
      <c r="C73" s="91"/>
      <c r="D73" s="93"/>
      <c r="E73" s="117"/>
      <c r="F73" s="92"/>
      <c r="G73" s="92"/>
      <c r="H73" s="92"/>
      <c r="I73" s="91"/>
      <c r="J73" s="96"/>
      <c r="O73" s="1" t="str">
        <f aca="true">IF(AND(B73&lt;&gt;"",D73&lt;&gt;"",D73&gt;=TODAY(),OR(H73="",H73=Lists!$E$2)),INT(D73)+N(E73)+ROW()/10000000,"")</f>
        <v/>
      </c>
    </row>
    <row r="74" customFormat="false" ht="21.75" hidden="false" customHeight="true" outlineLevel="0" collapsed="false">
      <c r="B74" s="116"/>
      <c r="C74" s="91"/>
      <c r="D74" s="93"/>
      <c r="E74" s="117"/>
      <c r="F74" s="92"/>
      <c r="G74" s="92"/>
      <c r="H74" s="92"/>
      <c r="I74" s="91"/>
      <c r="J74" s="96"/>
      <c r="O74" s="1" t="str">
        <f aca="true">IF(AND(B74&lt;&gt;"",D74&lt;&gt;"",D74&gt;=TODAY(),OR(H74="",H74=Lists!$E$2)),INT(D74)+N(E74)+ROW()/10000000,"")</f>
        <v/>
      </c>
    </row>
    <row r="75" customFormat="false" ht="21.75" hidden="false" customHeight="true" outlineLevel="0" collapsed="false">
      <c r="B75" s="116"/>
      <c r="C75" s="91"/>
      <c r="D75" s="93"/>
      <c r="E75" s="117"/>
      <c r="F75" s="92"/>
      <c r="G75" s="92"/>
      <c r="H75" s="92"/>
      <c r="I75" s="91"/>
      <c r="J75" s="96"/>
      <c r="O75" s="1" t="str">
        <f aca="true">IF(AND(B75&lt;&gt;"",D75&lt;&gt;"",D75&gt;=TODAY(),OR(H75="",H75=Lists!$E$2)),INT(D75)+N(E75)+ROW()/10000000,"")</f>
        <v/>
      </c>
    </row>
    <row r="76" customFormat="false" ht="21.75" hidden="false" customHeight="true" outlineLevel="0" collapsed="false">
      <c r="B76" s="116"/>
      <c r="C76" s="91"/>
      <c r="D76" s="93"/>
      <c r="E76" s="117"/>
      <c r="F76" s="92"/>
      <c r="G76" s="92"/>
      <c r="H76" s="92"/>
      <c r="I76" s="91"/>
      <c r="J76" s="96"/>
      <c r="O76" s="1" t="str">
        <f aca="true">IF(AND(B76&lt;&gt;"",D76&lt;&gt;"",D76&gt;=TODAY(),OR(H76="",H76=Lists!$E$2)),INT(D76)+N(E76)+ROW()/10000000,"")</f>
        <v/>
      </c>
    </row>
    <row r="77" customFormat="false" ht="21.75" hidden="false" customHeight="true" outlineLevel="0" collapsed="false">
      <c r="B77" s="116"/>
      <c r="C77" s="91"/>
      <c r="D77" s="93"/>
      <c r="E77" s="117"/>
      <c r="F77" s="92"/>
      <c r="G77" s="92"/>
      <c r="H77" s="92"/>
      <c r="I77" s="91"/>
      <c r="J77" s="96"/>
      <c r="O77" s="1" t="str">
        <f aca="true">IF(AND(B77&lt;&gt;"",D77&lt;&gt;"",D77&gt;=TODAY(),OR(H77="",H77=Lists!$E$2)),INT(D77)+N(E77)+ROW()/10000000,"")</f>
        <v/>
      </c>
    </row>
    <row r="78" customFormat="false" ht="21.75" hidden="false" customHeight="true" outlineLevel="0" collapsed="false">
      <c r="B78" s="116"/>
      <c r="C78" s="91"/>
      <c r="D78" s="93"/>
      <c r="E78" s="117"/>
      <c r="F78" s="92"/>
      <c r="G78" s="92"/>
      <c r="H78" s="92"/>
      <c r="I78" s="91"/>
      <c r="J78" s="96"/>
      <c r="O78" s="1" t="str">
        <f aca="true">IF(AND(B78&lt;&gt;"",D78&lt;&gt;"",D78&gt;=TODAY(),OR(H78="",H78=Lists!$E$2)),INT(D78)+N(E78)+ROW()/10000000,"")</f>
        <v/>
      </c>
    </row>
    <row r="79" customFormat="false" ht="21.75" hidden="false" customHeight="true" outlineLevel="0" collapsed="false">
      <c r="B79" s="116"/>
      <c r="C79" s="91"/>
      <c r="D79" s="93"/>
      <c r="E79" s="117"/>
      <c r="F79" s="92"/>
      <c r="G79" s="92"/>
      <c r="H79" s="92"/>
      <c r="I79" s="91"/>
      <c r="J79" s="96"/>
      <c r="O79" s="1" t="str">
        <f aca="true">IF(AND(B79&lt;&gt;"",D79&lt;&gt;"",D79&gt;=TODAY(),OR(H79="",H79=Lists!$E$2)),INT(D79)+N(E79)+ROW()/10000000,"")</f>
        <v/>
      </c>
    </row>
    <row r="80" customFormat="false" ht="21.75" hidden="false" customHeight="true" outlineLevel="0" collapsed="false">
      <c r="B80" s="116"/>
      <c r="C80" s="91"/>
      <c r="D80" s="93"/>
      <c r="E80" s="117"/>
      <c r="F80" s="92"/>
      <c r="G80" s="92"/>
      <c r="H80" s="92"/>
      <c r="I80" s="91"/>
      <c r="J80" s="96"/>
      <c r="O80" s="1" t="str">
        <f aca="true">IF(AND(B80&lt;&gt;"",D80&lt;&gt;"",D80&gt;=TODAY(),OR(H80="",H80=Lists!$E$2)),INT(D80)+N(E80)+ROW()/10000000,"")</f>
        <v/>
      </c>
    </row>
    <row r="81" customFormat="false" ht="21.75" hidden="false" customHeight="true" outlineLevel="0" collapsed="false">
      <c r="B81" s="116"/>
      <c r="C81" s="91"/>
      <c r="D81" s="93"/>
      <c r="E81" s="117"/>
      <c r="F81" s="92"/>
      <c r="G81" s="92"/>
      <c r="H81" s="92"/>
      <c r="I81" s="91"/>
      <c r="J81" s="96"/>
      <c r="O81" s="1" t="str">
        <f aca="true">IF(AND(B81&lt;&gt;"",D81&lt;&gt;"",D81&gt;=TODAY(),OR(H81="",H81=Lists!$E$2)),INT(D81)+N(E81)+ROW()/10000000,"")</f>
        <v/>
      </c>
    </row>
    <row r="82" customFormat="false" ht="21.75" hidden="false" customHeight="true" outlineLevel="0" collapsed="false">
      <c r="B82" s="116"/>
      <c r="C82" s="91"/>
      <c r="D82" s="93"/>
      <c r="E82" s="117"/>
      <c r="F82" s="92"/>
      <c r="G82" s="92"/>
      <c r="H82" s="92"/>
      <c r="I82" s="91"/>
      <c r="J82" s="96"/>
      <c r="O82" s="1" t="str">
        <f aca="true">IF(AND(B82&lt;&gt;"",D82&lt;&gt;"",D82&gt;=TODAY(),OR(H82="",H82=Lists!$E$2)),INT(D82)+N(E82)+ROW()/10000000,"")</f>
        <v/>
      </c>
    </row>
    <row r="83" customFormat="false" ht="21.75" hidden="false" customHeight="true" outlineLevel="0" collapsed="false">
      <c r="B83" s="116"/>
      <c r="C83" s="91"/>
      <c r="D83" s="93"/>
      <c r="E83" s="117"/>
      <c r="F83" s="92"/>
      <c r="G83" s="92"/>
      <c r="H83" s="92"/>
      <c r="I83" s="91"/>
      <c r="J83" s="96"/>
      <c r="O83" s="1" t="str">
        <f aca="true">IF(AND(B83&lt;&gt;"",D83&lt;&gt;"",D83&gt;=TODAY(),OR(H83="",H83=Lists!$E$2)),INT(D83)+N(E83)+ROW()/10000000,"")</f>
        <v/>
      </c>
    </row>
    <row r="84" customFormat="false" ht="21.75" hidden="false" customHeight="true" outlineLevel="0" collapsed="false">
      <c r="B84" s="116"/>
      <c r="C84" s="91"/>
      <c r="D84" s="93"/>
      <c r="E84" s="117"/>
      <c r="F84" s="92"/>
      <c r="G84" s="92"/>
      <c r="H84" s="92"/>
      <c r="I84" s="91"/>
      <c r="J84" s="96"/>
      <c r="O84" s="1" t="str">
        <f aca="true">IF(AND(B84&lt;&gt;"",D84&lt;&gt;"",D84&gt;=TODAY(),OR(H84="",H84=Lists!$E$2)),INT(D84)+N(E84)+ROW()/10000000,"")</f>
        <v/>
      </c>
    </row>
    <row r="85" customFormat="false" ht="21.75" hidden="false" customHeight="true" outlineLevel="0" collapsed="false">
      <c r="B85" s="116"/>
      <c r="C85" s="91"/>
      <c r="D85" s="93"/>
      <c r="E85" s="117"/>
      <c r="F85" s="92"/>
      <c r="G85" s="92"/>
      <c r="H85" s="92"/>
      <c r="I85" s="91"/>
      <c r="J85" s="96"/>
      <c r="O85" s="1" t="str">
        <f aca="true">IF(AND(B85&lt;&gt;"",D85&lt;&gt;"",D85&gt;=TODAY(),OR(H85="",H85=Lists!$E$2)),INT(D85)+N(E85)+ROW()/10000000,"")</f>
        <v/>
      </c>
    </row>
    <row r="86" customFormat="false" ht="21.75" hidden="false" customHeight="true" outlineLevel="0" collapsed="false">
      <c r="B86" s="116"/>
      <c r="C86" s="91"/>
      <c r="D86" s="93"/>
      <c r="E86" s="117"/>
      <c r="F86" s="92"/>
      <c r="G86" s="92"/>
      <c r="H86" s="92"/>
      <c r="I86" s="91"/>
      <c r="J86" s="96"/>
      <c r="O86" s="1" t="str">
        <f aca="true">IF(AND(B86&lt;&gt;"",D86&lt;&gt;"",D86&gt;=TODAY(),OR(H86="",H86=Lists!$E$2)),INT(D86)+N(E86)+ROW()/10000000,"")</f>
        <v/>
      </c>
    </row>
    <row r="87" customFormat="false" ht="21.75" hidden="false" customHeight="true" outlineLevel="0" collapsed="false">
      <c r="B87" s="116"/>
      <c r="C87" s="91"/>
      <c r="D87" s="93"/>
      <c r="E87" s="117"/>
      <c r="F87" s="92"/>
      <c r="G87" s="92"/>
      <c r="H87" s="92"/>
      <c r="I87" s="91"/>
      <c r="J87" s="96"/>
      <c r="O87" s="1" t="str">
        <f aca="true">IF(AND(B87&lt;&gt;"",D87&lt;&gt;"",D87&gt;=TODAY(),OR(H87="",H87=Lists!$E$2)),INT(D87)+N(E87)+ROW()/10000000,"")</f>
        <v/>
      </c>
    </row>
    <row r="88" customFormat="false" ht="21.75" hidden="false" customHeight="true" outlineLevel="0" collapsed="false">
      <c r="B88" s="116"/>
      <c r="C88" s="91"/>
      <c r="D88" s="93"/>
      <c r="E88" s="117"/>
      <c r="F88" s="92"/>
      <c r="G88" s="92"/>
      <c r="H88" s="92"/>
      <c r="I88" s="91"/>
      <c r="J88" s="96"/>
      <c r="O88" s="1" t="str">
        <f aca="true">IF(AND(B88&lt;&gt;"",D88&lt;&gt;"",D88&gt;=TODAY(),OR(H88="",H88=Lists!$E$2)),INT(D88)+N(E88)+ROW()/10000000,"")</f>
        <v/>
      </c>
    </row>
    <row r="89" customFormat="false" ht="21.75" hidden="false" customHeight="true" outlineLevel="0" collapsed="false">
      <c r="B89" s="116"/>
      <c r="C89" s="91"/>
      <c r="D89" s="93"/>
      <c r="E89" s="117"/>
      <c r="F89" s="92"/>
      <c r="G89" s="92"/>
      <c r="H89" s="92"/>
      <c r="I89" s="91"/>
      <c r="J89" s="96"/>
      <c r="O89" s="1" t="str">
        <f aca="true">IF(AND(B89&lt;&gt;"",D89&lt;&gt;"",D89&gt;=TODAY(),OR(H89="",H89=Lists!$E$2)),INT(D89)+N(E89)+ROW()/10000000,"")</f>
        <v/>
      </c>
    </row>
    <row r="90" customFormat="false" ht="21.75" hidden="false" customHeight="true" outlineLevel="0" collapsed="false">
      <c r="B90" s="116"/>
      <c r="C90" s="91"/>
      <c r="D90" s="93"/>
      <c r="E90" s="117"/>
      <c r="F90" s="92"/>
      <c r="G90" s="92"/>
      <c r="H90" s="92"/>
      <c r="I90" s="91"/>
      <c r="J90" s="96"/>
      <c r="O90" s="1" t="str">
        <f aca="true">IF(AND(B90&lt;&gt;"",D90&lt;&gt;"",D90&gt;=TODAY(),OR(H90="",H90=Lists!$E$2)),INT(D90)+N(E90)+ROW()/10000000,"")</f>
        <v/>
      </c>
    </row>
    <row r="91" customFormat="false" ht="21.75" hidden="false" customHeight="true" outlineLevel="0" collapsed="false">
      <c r="B91" s="116"/>
      <c r="C91" s="91"/>
      <c r="D91" s="93"/>
      <c r="E91" s="117"/>
      <c r="F91" s="92"/>
      <c r="G91" s="92"/>
      <c r="H91" s="92"/>
      <c r="I91" s="91"/>
      <c r="J91" s="96"/>
      <c r="O91" s="1" t="str">
        <f aca="true">IF(AND(B91&lt;&gt;"",D91&lt;&gt;"",D91&gt;=TODAY(),OR(H91="",H91=Lists!$E$2)),INT(D91)+N(E91)+ROW()/10000000,"")</f>
        <v/>
      </c>
    </row>
    <row r="92" customFormat="false" ht="21.75" hidden="false" customHeight="true" outlineLevel="0" collapsed="false">
      <c r="B92" s="116"/>
      <c r="C92" s="91"/>
      <c r="D92" s="93"/>
      <c r="E92" s="117"/>
      <c r="F92" s="92"/>
      <c r="G92" s="92"/>
      <c r="H92" s="92"/>
      <c r="I92" s="91"/>
      <c r="J92" s="96"/>
      <c r="O92" s="1" t="str">
        <f aca="true">IF(AND(B92&lt;&gt;"",D92&lt;&gt;"",D92&gt;=TODAY(),OR(H92="",H92=Lists!$E$2)),INT(D92)+N(E92)+ROW()/10000000,"")</f>
        <v/>
      </c>
    </row>
    <row r="93" customFormat="false" ht="21.75" hidden="false" customHeight="true" outlineLevel="0" collapsed="false">
      <c r="B93" s="116"/>
      <c r="C93" s="91"/>
      <c r="D93" s="93"/>
      <c r="E93" s="117"/>
      <c r="F93" s="92"/>
      <c r="G93" s="92"/>
      <c r="H93" s="92"/>
      <c r="I93" s="91"/>
      <c r="J93" s="96"/>
      <c r="O93" s="1" t="str">
        <f aca="true">IF(AND(B93&lt;&gt;"",D93&lt;&gt;"",D93&gt;=TODAY(),OR(H93="",H93=Lists!$E$2)),INT(D93)+N(E93)+ROW()/10000000,"")</f>
        <v/>
      </c>
    </row>
    <row r="94" customFormat="false" ht="21.75" hidden="false" customHeight="true" outlineLevel="0" collapsed="false">
      <c r="B94" s="116"/>
      <c r="C94" s="91"/>
      <c r="D94" s="93"/>
      <c r="E94" s="117"/>
      <c r="F94" s="92"/>
      <c r="G94" s="92"/>
      <c r="H94" s="92"/>
      <c r="I94" s="91"/>
      <c r="J94" s="96"/>
      <c r="O94" s="1" t="str">
        <f aca="true">IF(AND(B94&lt;&gt;"",D94&lt;&gt;"",D94&gt;=TODAY(),OR(H94="",H94=Lists!$E$2)),INT(D94)+N(E94)+ROW()/10000000,"")</f>
        <v/>
      </c>
    </row>
    <row r="95" customFormat="false" ht="21.75" hidden="false" customHeight="true" outlineLevel="0" collapsed="false">
      <c r="B95" s="116"/>
      <c r="C95" s="91"/>
      <c r="D95" s="93"/>
      <c r="E95" s="117"/>
      <c r="F95" s="92"/>
      <c r="G95" s="92"/>
      <c r="H95" s="92"/>
      <c r="I95" s="91"/>
      <c r="J95" s="96"/>
      <c r="O95" s="1" t="str">
        <f aca="true">IF(AND(B95&lt;&gt;"",D95&lt;&gt;"",D95&gt;=TODAY(),OR(H95="",H95=Lists!$E$2)),INT(D95)+N(E95)+ROW()/10000000,"")</f>
        <v/>
      </c>
    </row>
    <row r="96" customFormat="false" ht="21.75" hidden="false" customHeight="true" outlineLevel="0" collapsed="false">
      <c r="B96" s="116"/>
      <c r="C96" s="91"/>
      <c r="D96" s="93"/>
      <c r="E96" s="117"/>
      <c r="F96" s="92"/>
      <c r="G96" s="92"/>
      <c r="H96" s="92"/>
      <c r="I96" s="91"/>
      <c r="J96" s="96"/>
      <c r="O96" s="1" t="str">
        <f aca="true">IF(AND(B96&lt;&gt;"",D96&lt;&gt;"",D96&gt;=TODAY(),OR(H96="",H96=Lists!$E$2)),INT(D96)+N(E96)+ROW()/10000000,"")</f>
        <v/>
      </c>
    </row>
    <row r="97" customFormat="false" ht="21.75" hidden="false" customHeight="true" outlineLevel="0" collapsed="false">
      <c r="B97" s="116"/>
      <c r="C97" s="91"/>
      <c r="D97" s="93"/>
      <c r="E97" s="117"/>
      <c r="F97" s="92"/>
      <c r="G97" s="92"/>
      <c r="H97" s="92"/>
      <c r="I97" s="91"/>
      <c r="J97" s="96"/>
      <c r="O97" s="1" t="str">
        <f aca="true">IF(AND(B97&lt;&gt;"",D97&lt;&gt;"",D97&gt;=TODAY(),OR(H97="",H97=Lists!$E$2)),INT(D97)+N(E97)+ROW()/10000000,"")</f>
        <v/>
      </c>
    </row>
    <row r="98" customFormat="false" ht="21.75" hidden="false" customHeight="true" outlineLevel="0" collapsed="false">
      <c r="B98" s="116"/>
      <c r="C98" s="91"/>
      <c r="D98" s="93"/>
      <c r="E98" s="117"/>
      <c r="F98" s="92"/>
      <c r="G98" s="92"/>
      <c r="H98" s="92"/>
      <c r="I98" s="91"/>
      <c r="J98" s="96"/>
      <c r="O98" s="1" t="str">
        <f aca="true">IF(AND(B98&lt;&gt;"",D98&lt;&gt;"",D98&gt;=TODAY(),OR(H98="",H98=Lists!$E$2)),INT(D98)+N(E98)+ROW()/10000000,"")</f>
        <v/>
      </c>
    </row>
    <row r="99" customFormat="false" ht="21.75" hidden="false" customHeight="true" outlineLevel="0" collapsed="false">
      <c r="B99" s="116"/>
      <c r="C99" s="91"/>
      <c r="D99" s="93"/>
      <c r="E99" s="117"/>
      <c r="F99" s="92"/>
      <c r="G99" s="92"/>
      <c r="H99" s="92"/>
      <c r="I99" s="91"/>
      <c r="J99" s="96"/>
      <c r="O99" s="1" t="str">
        <f aca="true">IF(AND(B99&lt;&gt;"",D99&lt;&gt;"",D99&gt;=TODAY(),OR(H99="",H99=Lists!$E$2)),INT(D99)+N(E99)+ROW()/10000000,"")</f>
        <v/>
      </c>
    </row>
    <row r="100" customFormat="false" ht="21.75" hidden="false" customHeight="true" outlineLevel="0" collapsed="false">
      <c r="B100" s="116"/>
      <c r="C100" s="91"/>
      <c r="D100" s="93"/>
      <c r="E100" s="117"/>
      <c r="F100" s="92"/>
      <c r="G100" s="92"/>
      <c r="H100" s="92"/>
      <c r="I100" s="91"/>
      <c r="J100" s="96"/>
      <c r="O100" s="1" t="str">
        <f aca="true">IF(AND(B100&lt;&gt;"",D100&lt;&gt;"",D100&gt;=TODAY(),OR(H100="",H100=Lists!$E$2)),INT(D100)+N(E100)+ROW()/10000000,"")</f>
        <v/>
      </c>
    </row>
    <row r="101" customFormat="false" ht="21.75" hidden="false" customHeight="true" outlineLevel="0" collapsed="false">
      <c r="B101" s="116"/>
      <c r="C101" s="91"/>
      <c r="D101" s="93"/>
      <c r="E101" s="117"/>
      <c r="F101" s="92"/>
      <c r="G101" s="92"/>
      <c r="H101" s="92"/>
      <c r="I101" s="91"/>
      <c r="J101" s="96"/>
      <c r="O101" s="1" t="str">
        <f aca="true">IF(AND(B101&lt;&gt;"",D101&lt;&gt;"",D101&gt;=TODAY(),OR(H101="",H101=Lists!$E$2)),INT(D101)+N(E101)+ROW()/10000000,"")</f>
        <v/>
      </c>
    </row>
    <row r="102" customFormat="false" ht="21.75" hidden="false" customHeight="true" outlineLevel="0" collapsed="false">
      <c r="B102" s="116"/>
      <c r="C102" s="91"/>
      <c r="D102" s="93"/>
      <c r="E102" s="117"/>
      <c r="F102" s="92"/>
      <c r="G102" s="92"/>
      <c r="H102" s="92"/>
      <c r="I102" s="91"/>
      <c r="J102" s="96"/>
      <c r="O102" s="1" t="str">
        <f aca="true">IF(AND(B102&lt;&gt;"",D102&lt;&gt;"",D102&gt;=TODAY(),OR(H102="",H102=Lists!$E$2)),INT(D102)+N(E102)+ROW()/10000000,"")</f>
        <v/>
      </c>
    </row>
    <row r="103" customFormat="false" ht="21.75" hidden="false" customHeight="true" outlineLevel="0" collapsed="false">
      <c r="B103" s="116"/>
      <c r="C103" s="91"/>
      <c r="D103" s="93"/>
      <c r="E103" s="117"/>
      <c r="F103" s="92"/>
      <c r="G103" s="92"/>
      <c r="H103" s="92"/>
      <c r="I103" s="91"/>
      <c r="J103" s="96"/>
      <c r="O103" s="1" t="str">
        <f aca="true">IF(AND(B103&lt;&gt;"",D103&lt;&gt;"",D103&gt;=TODAY(),OR(H103="",H103=Lists!$E$2)),INT(D103)+N(E103)+ROW()/10000000,"")</f>
        <v/>
      </c>
    </row>
    <row r="104" customFormat="false" ht="21.75" hidden="false" customHeight="true" outlineLevel="0" collapsed="false">
      <c r="B104" s="116"/>
      <c r="C104" s="91"/>
      <c r="D104" s="93"/>
      <c r="E104" s="117"/>
      <c r="F104" s="92"/>
      <c r="G104" s="92"/>
      <c r="H104" s="92"/>
      <c r="I104" s="91"/>
      <c r="J104" s="96"/>
      <c r="O104" s="1" t="str">
        <f aca="true">IF(AND(B104&lt;&gt;"",D104&lt;&gt;"",D104&gt;=TODAY(),OR(H104="",H104=Lists!$E$2)),INT(D104)+N(E104)+ROW()/10000000,"")</f>
        <v/>
      </c>
    </row>
    <row r="105" customFormat="false" ht="21.75" hidden="false" customHeight="true" outlineLevel="0" collapsed="false">
      <c r="B105" s="116"/>
      <c r="C105" s="91"/>
      <c r="D105" s="93"/>
      <c r="E105" s="117"/>
      <c r="F105" s="92"/>
      <c r="G105" s="92"/>
      <c r="H105" s="92"/>
      <c r="I105" s="91"/>
      <c r="J105" s="96"/>
      <c r="O105" s="1" t="str">
        <f aca="true">IF(AND(B105&lt;&gt;"",D105&lt;&gt;"",D105&gt;=TODAY(),OR(H105="",H105=Lists!$E$2)),INT(D105)+N(E105)+ROW()/10000000,"")</f>
        <v/>
      </c>
    </row>
    <row r="106" customFormat="false" ht="21.75" hidden="false" customHeight="true" outlineLevel="0" collapsed="false">
      <c r="B106" s="116"/>
      <c r="C106" s="91"/>
      <c r="D106" s="93"/>
      <c r="E106" s="117"/>
      <c r="F106" s="92"/>
      <c r="G106" s="92"/>
      <c r="H106" s="92"/>
      <c r="I106" s="91"/>
      <c r="J106" s="96"/>
      <c r="O106" s="1" t="str">
        <f aca="true">IF(AND(B106&lt;&gt;"",D106&lt;&gt;"",D106&gt;=TODAY(),OR(H106="",H106=Lists!$E$2)),INT(D106)+N(E106)+ROW()/10000000,"")</f>
        <v/>
      </c>
    </row>
    <row r="107" customFormat="false" ht="21.75" hidden="false" customHeight="true" outlineLevel="0" collapsed="false">
      <c r="B107" s="116"/>
      <c r="C107" s="91"/>
      <c r="D107" s="93"/>
      <c r="E107" s="117"/>
      <c r="F107" s="92"/>
      <c r="G107" s="92"/>
      <c r="H107" s="92"/>
      <c r="I107" s="91"/>
      <c r="J107" s="96"/>
      <c r="O107" s="1" t="str">
        <f aca="true">IF(AND(B107&lt;&gt;"",D107&lt;&gt;"",D107&gt;=TODAY(),OR(H107="",H107=Lists!$E$2)),INT(D107)+N(E107)+ROW()/10000000,"")</f>
        <v/>
      </c>
    </row>
    <row r="108" customFormat="false" ht="21.75" hidden="false" customHeight="true" outlineLevel="0" collapsed="false">
      <c r="B108" s="116"/>
      <c r="C108" s="91"/>
      <c r="D108" s="93"/>
      <c r="E108" s="117"/>
      <c r="F108" s="92"/>
      <c r="G108" s="92"/>
      <c r="H108" s="92"/>
      <c r="I108" s="91"/>
      <c r="J108" s="96"/>
      <c r="O108" s="1" t="str">
        <f aca="true">IF(AND(B108&lt;&gt;"",D108&lt;&gt;"",D108&gt;=TODAY(),OR(H108="",H108=Lists!$E$2)),INT(D108)+N(E108)+ROW()/10000000,"")</f>
        <v/>
      </c>
    </row>
    <row r="109" customFormat="false" ht="21.75" hidden="false" customHeight="true" outlineLevel="0" collapsed="false">
      <c r="B109" s="116"/>
      <c r="C109" s="91"/>
      <c r="D109" s="93"/>
      <c r="E109" s="117"/>
      <c r="F109" s="92"/>
      <c r="G109" s="92"/>
      <c r="H109" s="92"/>
      <c r="I109" s="91"/>
      <c r="J109" s="96"/>
      <c r="O109" s="1" t="str">
        <f aca="true">IF(AND(B109&lt;&gt;"",D109&lt;&gt;"",D109&gt;=TODAY(),OR(H109="",H109=Lists!$E$2)),INT(D109)+N(E109)+ROW()/10000000,"")</f>
        <v/>
      </c>
    </row>
    <row r="110" customFormat="false" ht="21.75" hidden="false" customHeight="true" outlineLevel="0" collapsed="false">
      <c r="B110" s="116"/>
      <c r="C110" s="91"/>
      <c r="D110" s="93"/>
      <c r="E110" s="117"/>
      <c r="F110" s="92"/>
      <c r="G110" s="92"/>
      <c r="H110" s="92"/>
      <c r="I110" s="91"/>
      <c r="J110" s="96"/>
      <c r="O110" s="1" t="str">
        <f aca="true">IF(AND(B110&lt;&gt;"",D110&lt;&gt;"",D110&gt;=TODAY(),OR(H110="",H110=Lists!$E$2)),INT(D110)+N(E110)+ROW()/10000000,"")</f>
        <v/>
      </c>
    </row>
    <row r="111" customFormat="false" ht="21.75" hidden="false" customHeight="true" outlineLevel="0" collapsed="false">
      <c r="B111" s="116"/>
      <c r="C111" s="91"/>
      <c r="D111" s="93"/>
      <c r="E111" s="117"/>
      <c r="F111" s="92"/>
      <c r="G111" s="92"/>
      <c r="H111" s="92"/>
      <c r="I111" s="91"/>
      <c r="J111" s="96"/>
      <c r="O111" s="1" t="str">
        <f aca="true">IF(AND(B111&lt;&gt;"",D111&lt;&gt;"",D111&gt;=TODAY(),OR(H111="",H111=Lists!$E$2)),INT(D111)+N(E111)+ROW()/10000000,"")</f>
        <v/>
      </c>
    </row>
    <row r="112" customFormat="false" ht="21.75" hidden="false" customHeight="true" outlineLevel="0" collapsed="false">
      <c r="B112" s="116"/>
      <c r="C112" s="91"/>
      <c r="D112" s="93"/>
      <c r="E112" s="117"/>
      <c r="F112" s="92"/>
      <c r="G112" s="92"/>
      <c r="H112" s="92"/>
      <c r="I112" s="91"/>
      <c r="J112" s="96"/>
      <c r="O112" s="1" t="str">
        <f aca="true">IF(AND(B112&lt;&gt;"",D112&lt;&gt;"",D112&gt;=TODAY(),OR(H112="",H112=Lists!$E$2)),INT(D112)+N(E112)+ROW()/10000000,"")</f>
        <v/>
      </c>
    </row>
    <row r="113" customFormat="false" ht="21.75" hidden="false" customHeight="true" outlineLevel="0" collapsed="false">
      <c r="B113" s="116"/>
      <c r="C113" s="91"/>
      <c r="D113" s="93"/>
      <c r="E113" s="117"/>
      <c r="F113" s="92"/>
      <c r="G113" s="92"/>
      <c r="H113" s="92"/>
      <c r="I113" s="91"/>
      <c r="J113" s="96"/>
      <c r="O113" s="1" t="str">
        <f aca="true">IF(AND(B113&lt;&gt;"",D113&lt;&gt;"",D113&gt;=TODAY(),OR(H113="",H113=Lists!$E$2)),INT(D113)+N(E113)+ROW()/10000000,"")</f>
        <v/>
      </c>
    </row>
    <row r="114" customFormat="false" ht="21.75" hidden="false" customHeight="true" outlineLevel="0" collapsed="false">
      <c r="B114" s="116"/>
      <c r="C114" s="91"/>
      <c r="D114" s="93"/>
      <c r="E114" s="117"/>
      <c r="F114" s="92"/>
      <c r="G114" s="92"/>
      <c r="H114" s="92"/>
      <c r="I114" s="91"/>
      <c r="J114" s="96"/>
      <c r="O114" s="1" t="str">
        <f aca="true">IF(AND(B114&lt;&gt;"",D114&lt;&gt;"",D114&gt;=TODAY(),OR(H114="",H114=Lists!$E$2)),INT(D114)+N(E114)+ROW()/10000000,"")</f>
        <v/>
      </c>
    </row>
    <row r="115" customFormat="false" ht="21.75" hidden="false" customHeight="true" outlineLevel="0" collapsed="false">
      <c r="B115" s="116"/>
      <c r="C115" s="91"/>
      <c r="D115" s="93"/>
      <c r="E115" s="117"/>
      <c r="F115" s="92"/>
      <c r="G115" s="92"/>
      <c r="H115" s="92"/>
      <c r="I115" s="91"/>
      <c r="J115" s="96"/>
      <c r="O115" s="1" t="str">
        <f aca="true">IF(AND(B115&lt;&gt;"",D115&lt;&gt;"",D115&gt;=TODAY(),OR(H115="",H115=Lists!$E$2)),INT(D115)+N(E115)+ROW()/10000000,"")</f>
        <v/>
      </c>
    </row>
    <row r="116" customFormat="false" ht="21.75" hidden="false" customHeight="true" outlineLevel="0" collapsed="false">
      <c r="B116" s="116"/>
      <c r="C116" s="91"/>
      <c r="D116" s="93"/>
      <c r="E116" s="117"/>
      <c r="F116" s="92"/>
      <c r="G116" s="92"/>
      <c r="H116" s="92"/>
      <c r="I116" s="91"/>
      <c r="J116" s="96"/>
      <c r="O116" s="1" t="str">
        <f aca="true">IF(AND(B116&lt;&gt;"",D116&lt;&gt;"",D116&gt;=TODAY(),OR(H116="",H116=Lists!$E$2)),INT(D116)+N(E116)+ROW()/10000000,"")</f>
        <v/>
      </c>
    </row>
    <row r="117" customFormat="false" ht="21.75" hidden="false" customHeight="true" outlineLevel="0" collapsed="false">
      <c r="B117" s="116"/>
      <c r="C117" s="91"/>
      <c r="D117" s="93"/>
      <c r="E117" s="117"/>
      <c r="F117" s="92"/>
      <c r="G117" s="92"/>
      <c r="H117" s="92"/>
      <c r="I117" s="91"/>
      <c r="J117" s="96"/>
      <c r="O117" s="1" t="str">
        <f aca="true">IF(AND(B117&lt;&gt;"",D117&lt;&gt;"",D117&gt;=TODAY(),OR(H117="",H117=Lists!$E$2)),INT(D117)+N(E117)+ROW()/10000000,"")</f>
        <v/>
      </c>
    </row>
    <row r="118" customFormat="false" ht="21.75" hidden="false" customHeight="true" outlineLevel="0" collapsed="false">
      <c r="B118" s="116"/>
      <c r="C118" s="91"/>
      <c r="D118" s="93"/>
      <c r="E118" s="117"/>
      <c r="F118" s="92"/>
      <c r="G118" s="92"/>
      <c r="H118" s="92"/>
      <c r="I118" s="91"/>
      <c r="J118" s="96"/>
      <c r="O118" s="1" t="str">
        <f aca="true">IF(AND(B118&lt;&gt;"",D118&lt;&gt;"",D118&gt;=TODAY(),OR(H118="",H118=Lists!$E$2)),INT(D118)+N(E118)+ROW()/10000000,"")</f>
        <v/>
      </c>
    </row>
    <row r="119" customFormat="false" ht="21.75" hidden="false" customHeight="true" outlineLevel="0" collapsed="false">
      <c r="B119" s="116"/>
      <c r="C119" s="91"/>
      <c r="D119" s="93"/>
      <c r="E119" s="117"/>
      <c r="F119" s="92"/>
      <c r="G119" s="92"/>
      <c r="H119" s="92"/>
      <c r="I119" s="91"/>
      <c r="J119" s="96"/>
      <c r="O119" s="1" t="str">
        <f aca="true">IF(AND(B119&lt;&gt;"",D119&lt;&gt;"",D119&gt;=TODAY(),OR(H119="",H119=Lists!$E$2)),INT(D119)+N(E119)+ROW()/10000000,"")</f>
        <v/>
      </c>
    </row>
    <row r="120" customFormat="false" ht="21.75" hidden="false" customHeight="true" outlineLevel="0" collapsed="false">
      <c r="B120" s="116"/>
      <c r="C120" s="91"/>
      <c r="D120" s="93"/>
      <c r="E120" s="117"/>
      <c r="F120" s="92"/>
      <c r="G120" s="92"/>
      <c r="H120" s="92"/>
      <c r="I120" s="91"/>
      <c r="J120" s="96"/>
      <c r="O120" s="1" t="str">
        <f aca="true">IF(AND(B120&lt;&gt;"",D120&lt;&gt;"",D120&gt;=TODAY(),OR(H120="",H120=Lists!$E$2)),INT(D120)+N(E120)+ROW()/10000000,"")</f>
        <v/>
      </c>
    </row>
    <row r="121" customFormat="false" ht="21.75" hidden="false" customHeight="true" outlineLevel="0" collapsed="false">
      <c r="B121" s="116"/>
      <c r="C121" s="91"/>
      <c r="D121" s="93"/>
      <c r="E121" s="117"/>
      <c r="F121" s="92"/>
      <c r="G121" s="92"/>
      <c r="H121" s="92"/>
      <c r="I121" s="91"/>
      <c r="J121" s="96"/>
      <c r="O121" s="1" t="str">
        <f aca="true">IF(AND(B121&lt;&gt;"",D121&lt;&gt;"",D121&gt;=TODAY(),OR(H121="",H121=Lists!$E$2)),INT(D121)+N(E121)+ROW()/10000000,"")</f>
        <v/>
      </c>
    </row>
    <row r="122" customFormat="false" ht="21.75" hidden="false" customHeight="true" outlineLevel="0" collapsed="false">
      <c r="B122" s="116"/>
      <c r="C122" s="91"/>
      <c r="D122" s="93"/>
      <c r="E122" s="117"/>
      <c r="F122" s="92"/>
      <c r="G122" s="92"/>
      <c r="H122" s="92"/>
      <c r="I122" s="91"/>
      <c r="J122" s="96"/>
      <c r="O122" s="1" t="str">
        <f aca="true">IF(AND(B122&lt;&gt;"",D122&lt;&gt;"",D122&gt;=TODAY(),OR(H122="",H122=Lists!$E$2)),INT(D122)+N(E122)+ROW()/10000000,"")</f>
        <v/>
      </c>
    </row>
    <row r="123" customFormat="false" ht="21.75" hidden="false" customHeight="true" outlineLevel="0" collapsed="false">
      <c r="B123" s="116"/>
      <c r="C123" s="91"/>
      <c r="D123" s="93"/>
      <c r="E123" s="117"/>
      <c r="F123" s="92"/>
      <c r="G123" s="92"/>
      <c r="H123" s="92"/>
      <c r="I123" s="91"/>
      <c r="J123" s="96"/>
      <c r="O123" s="1" t="str">
        <f aca="true">IF(AND(B123&lt;&gt;"",D123&lt;&gt;"",D123&gt;=TODAY(),OR(H123="",H123=Lists!$E$2)),INT(D123)+N(E123)+ROW()/10000000,"")</f>
        <v/>
      </c>
    </row>
    <row r="124" customFormat="false" ht="21.75" hidden="false" customHeight="true" outlineLevel="0" collapsed="false">
      <c r="B124" s="116"/>
      <c r="C124" s="91"/>
      <c r="D124" s="93"/>
      <c r="E124" s="117"/>
      <c r="F124" s="92"/>
      <c r="G124" s="92"/>
      <c r="H124" s="92"/>
      <c r="I124" s="91"/>
      <c r="J124" s="96"/>
      <c r="O124" s="1" t="str">
        <f aca="true">IF(AND(B124&lt;&gt;"",D124&lt;&gt;"",D124&gt;=TODAY(),OR(H124="",H124=Lists!$E$2)),INT(D124)+N(E124)+ROW()/10000000,"")</f>
        <v/>
      </c>
    </row>
    <row r="125" customFormat="false" ht="21.75" hidden="false" customHeight="true" outlineLevel="0" collapsed="false">
      <c r="B125" s="116"/>
      <c r="C125" s="91"/>
      <c r="D125" s="93"/>
      <c r="E125" s="117"/>
      <c r="F125" s="92"/>
      <c r="G125" s="92"/>
      <c r="H125" s="92"/>
      <c r="I125" s="91"/>
      <c r="J125" s="96"/>
      <c r="O125" s="1" t="str">
        <f aca="true">IF(AND(B125&lt;&gt;"",D125&lt;&gt;"",D125&gt;=TODAY(),OR(H125="",H125=Lists!$E$2)),INT(D125)+N(E125)+ROW()/10000000,"")</f>
        <v/>
      </c>
    </row>
    <row r="126" customFormat="false" ht="21.75" hidden="false" customHeight="true" outlineLevel="0" collapsed="false">
      <c r="B126" s="116"/>
      <c r="C126" s="91"/>
      <c r="D126" s="93"/>
      <c r="E126" s="117"/>
      <c r="F126" s="92"/>
      <c r="G126" s="92"/>
      <c r="H126" s="92"/>
      <c r="I126" s="91"/>
      <c r="J126" s="96"/>
      <c r="O126" s="1" t="str">
        <f aca="true">IF(AND(B126&lt;&gt;"",D126&lt;&gt;"",D126&gt;=TODAY(),OR(H126="",H126=Lists!$E$2)),INT(D126)+N(E126)+ROW()/10000000,"")</f>
        <v/>
      </c>
    </row>
    <row r="127" customFormat="false" ht="21.75" hidden="false" customHeight="true" outlineLevel="0" collapsed="false">
      <c r="B127" s="116"/>
      <c r="C127" s="91"/>
      <c r="D127" s="93"/>
      <c r="E127" s="117"/>
      <c r="F127" s="92"/>
      <c r="G127" s="92"/>
      <c r="H127" s="92"/>
      <c r="I127" s="91"/>
      <c r="J127" s="96"/>
      <c r="O127" s="1" t="str">
        <f aca="true">IF(AND(B127&lt;&gt;"",D127&lt;&gt;"",D127&gt;=TODAY(),OR(H127="",H127=Lists!$E$2)),INT(D127)+N(E127)+ROW()/10000000,"")</f>
        <v/>
      </c>
    </row>
    <row r="128" customFormat="false" ht="21.75" hidden="false" customHeight="true" outlineLevel="0" collapsed="false">
      <c r="B128" s="116"/>
      <c r="C128" s="91"/>
      <c r="D128" s="93"/>
      <c r="E128" s="117"/>
      <c r="F128" s="92"/>
      <c r="G128" s="92"/>
      <c r="H128" s="92"/>
      <c r="I128" s="91"/>
      <c r="J128" s="96"/>
      <c r="O128" s="1" t="str">
        <f aca="true">IF(AND(B128&lt;&gt;"",D128&lt;&gt;"",D128&gt;=TODAY(),OR(H128="",H128=Lists!$E$2)),INT(D128)+N(E128)+ROW()/10000000,"")</f>
        <v/>
      </c>
    </row>
    <row r="129" customFormat="false" ht="21.75" hidden="false" customHeight="true" outlineLevel="0" collapsed="false">
      <c r="B129" s="116"/>
      <c r="C129" s="91"/>
      <c r="D129" s="93"/>
      <c r="E129" s="117"/>
      <c r="F129" s="92"/>
      <c r="G129" s="92"/>
      <c r="H129" s="92"/>
      <c r="I129" s="91"/>
      <c r="J129" s="96"/>
      <c r="O129" s="1" t="str">
        <f aca="true">IF(AND(B129&lt;&gt;"",D129&lt;&gt;"",D129&gt;=TODAY(),OR(H129="",H129=Lists!$E$2)),INT(D129)+N(E129)+ROW()/10000000,"")</f>
        <v/>
      </c>
    </row>
    <row r="130" customFormat="false" ht="21.75" hidden="false" customHeight="true" outlineLevel="0" collapsed="false">
      <c r="B130" s="116"/>
      <c r="C130" s="91"/>
      <c r="D130" s="93"/>
      <c r="E130" s="117"/>
      <c r="F130" s="92"/>
      <c r="G130" s="92"/>
      <c r="H130" s="92"/>
      <c r="I130" s="91"/>
      <c r="J130" s="96"/>
      <c r="O130" s="1" t="str">
        <f aca="true">IF(AND(B130&lt;&gt;"",D130&lt;&gt;"",D130&gt;=TODAY(),OR(H130="",H130=Lists!$E$2)),INT(D130)+N(E130)+ROW()/10000000,"")</f>
        <v/>
      </c>
    </row>
    <row r="131" customFormat="false" ht="21.75" hidden="false" customHeight="true" outlineLevel="0" collapsed="false">
      <c r="B131" s="116"/>
      <c r="C131" s="91"/>
      <c r="D131" s="93"/>
      <c r="E131" s="117"/>
      <c r="F131" s="92"/>
      <c r="G131" s="92"/>
      <c r="H131" s="92"/>
      <c r="I131" s="91"/>
      <c r="J131" s="96"/>
      <c r="O131" s="1" t="str">
        <f aca="true">IF(AND(B131&lt;&gt;"",D131&lt;&gt;"",D131&gt;=TODAY(),OR(H131="",H131=Lists!$E$2)),INT(D131)+N(E131)+ROW()/10000000,"")</f>
        <v/>
      </c>
    </row>
    <row r="132" customFormat="false" ht="21.75" hidden="false" customHeight="true" outlineLevel="0" collapsed="false">
      <c r="B132" s="116"/>
      <c r="C132" s="91"/>
      <c r="D132" s="93"/>
      <c r="E132" s="117"/>
      <c r="F132" s="92"/>
      <c r="G132" s="92"/>
      <c r="H132" s="92"/>
      <c r="I132" s="91"/>
      <c r="J132" s="96"/>
      <c r="O132" s="1" t="str">
        <f aca="true">IF(AND(B132&lt;&gt;"",D132&lt;&gt;"",D132&gt;=TODAY(),OR(H132="",H132=Lists!$E$2)),INT(D132)+N(E132)+ROW()/10000000,"")</f>
        <v/>
      </c>
    </row>
    <row r="133" customFormat="false" ht="21.75" hidden="false" customHeight="true" outlineLevel="0" collapsed="false">
      <c r="B133" s="116"/>
      <c r="C133" s="91"/>
      <c r="D133" s="93"/>
      <c r="E133" s="117"/>
      <c r="F133" s="92"/>
      <c r="G133" s="92"/>
      <c r="H133" s="92"/>
      <c r="I133" s="91"/>
      <c r="J133" s="96"/>
      <c r="O133" s="1" t="str">
        <f aca="true">IF(AND(B133&lt;&gt;"",D133&lt;&gt;"",D133&gt;=TODAY(),OR(H133="",H133=Lists!$E$2)),INT(D133)+N(E133)+ROW()/10000000,"")</f>
        <v/>
      </c>
    </row>
    <row r="134" customFormat="false" ht="21.75" hidden="false" customHeight="true" outlineLevel="0" collapsed="false">
      <c r="B134" s="116"/>
      <c r="C134" s="91"/>
      <c r="D134" s="93"/>
      <c r="E134" s="117"/>
      <c r="F134" s="92"/>
      <c r="G134" s="92"/>
      <c r="H134" s="92"/>
      <c r="I134" s="91"/>
      <c r="J134" s="96"/>
      <c r="O134" s="1" t="str">
        <f aca="true">IF(AND(B134&lt;&gt;"",D134&lt;&gt;"",D134&gt;=TODAY(),OR(H134="",H134=Lists!$E$2)),INT(D134)+N(E134)+ROW()/10000000,"")</f>
        <v/>
      </c>
    </row>
    <row r="135" customFormat="false" ht="21.75" hidden="false" customHeight="true" outlineLevel="0" collapsed="false">
      <c r="B135" s="116"/>
      <c r="C135" s="91"/>
      <c r="D135" s="93"/>
      <c r="E135" s="117"/>
      <c r="F135" s="92"/>
      <c r="G135" s="92"/>
      <c r="H135" s="92"/>
      <c r="I135" s="91"/>
      <c r="J135" s="96"/>
      <c r="O135" s="1" t="str">
        <f aca="true">IF(AND(B135&lt;&gt;"",D135&lt;&gt;"",D135&gt;=TODAY(),OR(H135="",H135=Lists!$E$2)),INT(D135)+N(E135)+ROW()/10000000,"")</f>
        <v/>
      </c>
    </row>
    <row r="136" customFormat="false" ht="21.75" hidden="false" customHeight="true" outlineLevel="0" collapsed="false">
      <c r="B136" s="116"/>
      <c r="C136" s="91"/>
      <c r="D136" s="93"/>
      <c r="E136" s="117"/>
      <c r="F136" s="92"/>
      <c r="G136" s="92"/>
      <c r="H136" s="92"/>
      <c r="I136" s="91"/>
      <c r="J136" s="96"/>
      <c r="O136" s="1" t="str">
        <f aca="true">IF(AND(B136&lt;&gt;"",D136&lt;&gt;"",D136&gt;=TODAY(),OR(H136="",H136=Lists!$E$2)),INT(D136)+N(E136)+ROW()/10000000,"")</f>
        <v/>
      </c>
    </row>
    <row r="137" customFormat="false" ht="21.75" hidden="false" customHeight="true" outlineLevel="0" collapsed="false">
      <c r="B137" s="116"/>
      <c r="C137" s="91"/>
      <c r="D137" s="93"/>
      <c r="E137" s="117"/>
      <c r="F137" s="92"/>
      <c r="G137" s="92"/>
      <c r="H137" s="92"/>
      <c r="I137" s="91"/>
      <c r="J137" s="96"/>
      <c r="O137" s="1" t="str">
        <f aca="true">IF(AND(B137&lt;&gt;"",D137&lt;&gt;"",D137&gt;=TODAY(),OR(H137="",H137=Lists!$E$2)),INT(D137)+N(E137)+ROW()/10000000,"")</f>
        <v/>
      </c>
    </row>
    <row r="138" customFormat="false" ht="21.75" hidden="false" customHeight="true" outlineLevel="0" collapsed="false">
      <c r="B138" s="116"/>
      <c r="C138" s="91"/>
      <c r="D138" s="93"/>
      <c r="E138" s="117"/>
      <c r="F138" s="92"/>
      <c r="G138" s="92"/>
      <c r="H138" s="92"/>
      <c r="I138" s="91"/>
      <c r="J138" s="96"/>
      <c r="O138" s="1" t="str">
        <f aca="true">IF(AND(B138&lt;&gt;"",D138&lt;&gt;"",D138&gt;=TODAY(),OR(H138="",H138=Lists!$E$2)),INT(D138)+N(E138)+ROW()/10000000,"")</f>
        <v/>
      </c>
    </row>
    <row r="139" customFormat="false" ht="21.75" hidden="false" customHeight="true" outlineLevel="0" collapsed="false">
      <c r="B139" s="116"/>
      <c r="C139" s="91"/>
      <c r="D139" s="93"/>
      <c r="E139" s="117"/>
      <c r="F139" s="92"/>
      <c r="G139" s="92"/>
      <c r="H139" s="92"/>
      <c r="I139" s="91"/>
      <c r="J139" s="96"/>
      <c r="O139" s="1" t="str">
        <f aca="true">IF(AND(B139&lt;&gt;"",D139&lt;&gt;"",D139&gt;=TODAY(),OR(H139="",H139=Lists!$E$2)),INT(D139)+N(E139)+ROW()/10000000,"")</f>
        <v/>
      </c>
    </row>
    <row r="140" customFormat="false" ht="21.75" hidden="false" customHeight="true" outlineLevel="0" collapsed="false">
      <c r="B140" s="116"/>
      <c r="C140" s="91"/>
      <c r="D140" s="93"/>
      <c r="E140" s="117"/>
      <c r="F140" s="92"/>
      <c r="G140" s="92"/>
      <c r="H140" s="92"/>
      <c r="I140" s="91"/>
      <c r="J140" s="96"/>
      <c r="O140" s="1" t="str">
        <f aca="true">IF(AND(B140&lt;&gt;"",D140&lt;&gt;"",D140&gt;=TODAY(),OR(H140="",H140=Lists!$E$2)),INT(D140)+N(E140)+ROW()/10000000,"")</f>
        <v/>
      </c>
    </row>
    <row r="141" customFormat="false" ht="21.75" hidden="false" customHeight="true" outlineLevel="0" collapsed="false">
      <c r="B141" s="116"/>
      <c r="C141" s="91"/>
      <c r="D141" s="93"/>
      <c r="E141" s="117"/>
      <c r="F141" s="92"/>
      <c r="G141" s="92"/>
      <c r="H141" s="92"/>
      <c r="I141" s="91"/>
      <c r="J141" s="96"/>
      <c r="O141" s="1" t="str">
        <f aca="true">IF(AND(B141&lt;&gt;"",D141&lt;&gt;"",D141&gt;=TODAY(),OR(H141="",H141=Lists!$E$2)),INT(D141)+N(E141)+ROW()/10000000,"")</f>
        <v/>
      </c>
    </row>
    <row r="142" customFormat="false" ht="21.75" hidden="false" customHeight="true" outlineLevel="0" collapsed="false">
      <c r="B142" s="116"/>
      <c r="C142" s="91"/>
      <c r="D142" s="93"/>
      <c r="E142" s="117"/>
      <c r="F142" s="92"/>
      <c r="G142" s="92"/>
      <c r="H142" s="92"/>
      <c r="I142" s="91"/>
      <c r="J142" s="96"/>
      <c r="O142" s="1" t="str">
        <f aca="true">IF(AND(B142&lt;&gt;"",D142&lt;&gt;"",D142&gt;=TODAY(),OR(H142="",H142=Lists!$E$2)),INT(D142)+N(E142)+ROW()/10000000,"")</f>
        <v/>
      </c>
    </row>
    <row r="143" customFormat="false" ht="21.75" hidden="false" customHeight="true" outlineLevel="0" collapsed="false">
      <c r="B143" s="116"/>
      <c r="C143" s="91"/>
      <c r="D143" s="93"/>
      <c r="E143" s="117"/>
      <c r="F143" s="92"/>
      <c r="G143" s="92"/>
      <c r="H143" s="92"/>
      <c r="I143" s="91"/>
      <c r="J143" s="96"/>
      <c r="O143" s="1" t="str">
        <f aca="true">IF(AND(B143&lt;&gt;"",D143&lt;&gt;"",D143&gt;=TODAY(),OR(H143="",H143=Lists!$E$2)),INT(D143)+N(E143)+ROW()/10000000,"")</f>
        <v/>
      </c>
    </row>
    <row r="144" customFormat="false" ht="21.75" hidden="false" customHeight="true" outlineLevel="0" collapsed="false">
      <c r="B144" s="116"/>
      <c r="C144" s="91"/>
      <c r="D144" s="93"/>
      <c r="E144" s="117"/>
      <c r="F144" s="92"/>
      <c r="G144" s="92"/>
      <c r="H144" s="92"/>
      <c r="I144" s="91"/>
      <c r="J144" s="96"/>
      <c r="O144" s="1" t="str">
        <f aca="true">IF(AND(B144&lt;&gt;"",D144&lt;&gt;"",D144&gt;=TODAY(),OR(H144="",H144=Lists!$E$2)),INT(D144)+N(E144)+ROW()/10000000,"")</f>
        <v/>
      </c>
    </row>
    <row r="145" customFormat="false" ht="21.75" hidden="false" customHeight="true" outlineLevel="0" collapsed="false">
      <c r="B145" s="116"/>
      <c r="C145" s="91"/>
      <c r="D145" s="93"/>
      <c r="E145" s="117"/>
      <c r="F145" s="92"/>
      <c r="G145" s="92"/>
      <c r="H145" s="92"/>
      <c r="I145" s="91"/>
      <c r="J145" s="96"/>
      <c r="O145" s="1" t="str">
        <f aca="true">IF(AND(B145&lt;&gt;"",D145&lt;&gt;"",D145&gt;=TODAY(),OR(H145="",H145=Lists!$E$2)),INT(D145)+N(E145)+ROW()/10000000,"")</f>
        <v/>
      </c>
    </row>
    <row r="146" customFormat="false" ht="21.75" hidden="false" customHeight="true" outlineLevel="0" collapsed="false">
      <c r="B146" s="116"/>
      <c r="C146" s="91"/>
      <c r="D146" s="93"/>
      <c r="E146" s="117"/>
      <c r="F146" s="92"/>
      <c r="G146" s="92"/>
      <c r="H146" s="92"/>
      <c r="I146" s="91"/>
      <c r="J146" s="96"/>
      <c r="O146" s="1" t="str">
        <f aca="true">IF(AND(B146&lt;&gt;"",D146&lt;&gt;"",D146&gt;=TODAY(),OR(H146="",H146=Lists!$E$2)),INT(D146)+N(E146)+ROW()/10000000,"")</f>
        <v/>
      </c>
    </row>
    <row r="147" customFormat="false" ht="21.75" hidden="false" customHeight="true" outlineLevel="0" collapsed="false">
      <c r="B147" s="116"/>
      <c r="C147" s="91"/>
      <c r="D147" s="93"/>
      <c r="E147" s="117"/>
      <c r="F147" s="92"/>
      <c r="G147" s="92"/>
      <c r="H147" s="92"/>
      <c r="I147" s="91"/>
      <c r="J147" s="96"/>
      <c r="O147" s="1" t="str">
        <f aca="true">IF(AND(B147&lt;&gt;"",D147&lt;&gt;"",D147&gt;=TODAY(),OR(H147="",H147=Lists!$E$2)),INT(D147)+N(E147)+ROW()/10000000,"")</f>
        <v/>
      </c>
    </row>
    <row r="148" customFormat="false" ht="21.75" hidden="false" customHeight="true" outlineLevel="0" collapsed="false">
      <c r="B148" s="116"/>
      <c r="C148" s="91"/>
      <c r="D148" s="93"/>
      <c r="E148" s="117"/>
      <c r="F148" s="92"/>
      <c r="G148" s="92"/>
      <c r="H148" s="92"/>
      <c r="I148" s="91"/>
      <c r="J148" s="96"/>
      <c r="O148" s="1" t="str">
        <f aca="true">IF(AND(B148&lt;&gt;"",D148&lt;&gt;"",D148&gt;=TODAY(),OR(H148="",H148=Lists!$E$2)),INT(D148)+N(E148)+ROW()/10000000,"")</f>
        <v/>
      </c>
    </row>
    <row r="149" customFormat="false" ht="21.75" hidden="false" customHeight="true" outlineLevel="0" collapsed="false">
      <c r="B149" s="116"/>
      <c r="C149" s="91"/>
      <c r="D149" s="93"/>
      <c r="E149" s="117"/>
      <c r="F149" s="92"/>
      <c r="G149" s="92"/>
      <c r="H149" s="92"/>
      <c r="I149" s="91"/>
      <c r="J149" s="96"/>
      <c r="O149" s="1" t="str">
        <f aca="true">IF(AND(B149&lt;&gt;"",D149&lt;&gt;"",D149&gt;=TODAY(),OR(H149="",H149=Lists!$E$2)),INT(D149)+N(E149)+ROW()/10000000,"")</f>
        <v/>
      </c>
    </row>
    <row r="150" customFormat="false" ht="21.75" hidden="false" customHeight="true" outlineLevel="0" collapsed="false">
      <c r="B150" s="116"/>
      <c r="C150" s="91"/>
      <c r="D150" s="93"/>
      <c r="E150" s="117"/>
      <c r="F150" s="92"/>
      <c r="G150" s="92"/>
      <c r="H150" s="92"/>
      <c r="I150" s="91"/>
      <c r="J150" s="96"/>
      <c r="O150" s="1" t="str">
        <f aca="true">IF(AND(B150&lt;&gt;"",D150&lt;&gt;"",D150&gt;=TODAY(),OR(H150="",H150=Lists!$E$2)),INT(D150)+N(E150)+ROW()/10000000,"")</f>
        <v/>
      </c>
    </row>
    <row r="151" customFormat="false" ht="21.75" hidden="false" customHeight="true" outlineLevel="0" collapsed="false">
      <c r="B151" s="116"/>
      <c r="C151" s="91"/>
      <c r="D151" s="93"/>
      <c r="E151" s="117"/>
      <c r="F151" s="92"/>
      <c r="G151" s="92"/>
      <c r="H151" s="92"/>
      <c r="I151" s="91"/>
      <c r="J151" s="96"/>
      <c r="O151" s="1" t="str">
        <f aca="true">IF(AND(B151&lt;&gt;"",D151&lt;&gt;"",D151&gt;=TODAY(),OR(H151="",H151=Lists!$E$2)),INT(D151)+N(E151)+ROW()/10000000,"")</f>
        <v/>
      </c>
    </row>
    <row r="152" customFormat="false" ht="21.75" hidden="false" customHeight="true" outlineLevel="0" collapsed="false">
      <c r="B152" s="116"/>
      <c r="C152" s="91"/>
      <c r="D152" s="93"/>
      <c r="E152" s="117"/>
      <c r="F152" s="92"/>
      <c r="G152" s="92"/>
      <c r="H152" s="92"/>
      <c r="I152" s="91"/>
      <c r="J152" s="96"/>
      <c r="O152" s="1" t="str">
        <f aca="true">IF(AND(B152&lt;&gt;"",D152&lt;&gt;"",D152&gt;=TODAY(),OR(H152="",H152=Lists!$E$2)),INT(D152)+N(E152)+ROW()/10000000,"")</f>
        <v/>
      </c>
    </row>
    <row r="153" customFormat="false" ht="21.75" hidden="false" customHeight="true" outlineLevel="0" collapsed="false">
      <c r="B153" s="116"/>
      <c r="C153" s="91"/>
      <c r="D153" s="93"/>
      <c r="E153" s="117"/>
      <c r="F153" s="92"/>
      <c r="G153" s="92"/>
      <c r="H153" s="92"/>
      <c r="I153" s="91"/>
      <c r="J153" s="96"/>
      <c r="O153" s="1" t="str">
        <f aca="true">IF(AND(B153&lt;&gt;"",D153&lt;&gt;"",D153&gt;=TODAY(),OR(H153="",H153=Lists!$E$2)),INT(D153)+N(E153)+ROW()/10000000,"")</f>
        <v/>
      </c>
    </row>
    <row r="154" customFormat="false" ht="21.75" hidden="false" customHeight="true" outlineLevel="0" collapsed="false">
      <c r="B154" s="116"/>
      <c r="C154" s="91"/>
      <c r="D154" s="93"/>
      <c r="E154" s="117"/>
      <c r="F154" s="92"/>
      <c r="G154" s="92"/>
      <c r="H154" s="92"/>
      <c r="I154" s="91"/>
      <c r="J154" s="96"/>
      <c r="O154" s="1" t="str">
        <f aca="true">IF(AND(B154&lt;&gt;"",D154&lt;&gt;"",D154&gt;=TODAY(),OR(H154="",H154=Lists!$E$2)),INT(D154)+N(E154)+ROW()/10000000,"")</f>
        <v/>
      </c>
    </row>
    <row r="155" customFormat="false" ht="21.75" hidden="false" customHeight="true" outlineLevel="0" collapsed="false">
      <c r="B155" s="116"/>
      <c r="C155" s="91"/>
      <c r="D155" s="93"/>
      <c r="E155" s="117"/>
      <c r="F155" s="92"/>
      <c r="G155" s="92"/>
      <c r="H155" s="92"/>
      <c r="I155" s="91"/>
      <c r="J155" s="96"/>
      <c r="O155" s="1" t="str">
        <f aca="true">IF(AND(B155&lt;&gt;"",D155&lt;&gt;"",D155&gt;=TODAY(),OR(H155="",H155=Lists!$E$2)),INT(D155)+N(E155)+ROW()/10000000,"")</f>
        <v/>
      </c>
    </row>
    <row r="156" customFormat="false" ht="21.75" hidden="false" customHeight="true" outlineLevel="0" collapsed="false">
      <c r="B156" s="116"/>
      <c r="C156" s="91"/>
      <c r="D156" s="93"/>
      <c r="E156" s="117"/>
      <c r="F156" s="92"/>
      <c r="G156" s="92"/>
      <c r="H156" s="92"/>
      <c r="I156" s="91"/>
      <c r="J156" s="96"/>
      <c r="O156" s="1" t="str">
        <f aca="true">IF(AND(B156&lt;&gt;"",D156&lt;&gt;"",D156&gt;=TODAY(),OR(H156="",H156=Lists!$E$2)),INT(D156)+N(E156)+ROW()/10000000,"")</f>
        <v/>
      </c>
    </row>
    <row r="157" customFormat="false" ht="21.75" hidden="false" customHeight="true" outlineLevel="0" collapsed="false">
      <c r="B157" s="116"/>
      <c r="C157" s="91"/>
      <c r="D157" s="93"/>
      <c r="E157" s="117"/>
      <c r="F157" s="92"/>
      <c r="G157" s="92"/>
      <c r="H157" s="92"/>
      <c r="I157" s="91"/>
      <c r="J157" s="96"/>
      <c r="O157" s="1" t="str">
        <f aca="true">IF(AND(B157&lt;&gt;"",D157&lt;&gt;"",D157&gt;=TODAY(),OR(H157="",H157=Lists!$E$2)),INT(D157)+N(E157)+ROW()/10000000,"")</f>
        <v/>
      </c>
    </row>
    <row r="158" customFormat="false" ht="21.75" hidden="false" customHeight="true" outlineLevel="0" collapsed="false">
      <c r="B158" s="116"/>
      <c r="C158" s="91"/>
      <c r="D158" s="93"/>
      <c r="E158" s="117"/>
      <c r="F158" s="92"/>
      <c r="G158" s="92"/>
      <c r="H158" s="92"/>
      <c r="I158" s="91"/>
      <c r="J158" s="96"/>
      <c r="O158" s="1" t="str">
        <f aca="true">IF(AND(B158&lt;&gt;"",D158&lt;&gt;"",D158&gt;=TODAY(),OR(H158="",H158=Lists!$E$2)),INT(D158)+N(E158)+ROW()/10000000,"")</f>
        <v/>
      </c>
    </row>
    <row r="159" customFormat="false" ht="21.75" hidden="false" customHeight="true" outlineLevel="0" collapsed="false">
      <c r="B159" s="116"/>
      <c r="C159" s="91"/>
      <c r="D159" s="93"/>
      <c r="E159" s="117"/>
      <c r="F159" s="92"/>
      <c r="G159" s="92"/>
      <c r="H159" s="92"/>
      <c r="I159" s="91"/>
      <c r="J159" s="96"/>
      <c r="O159" s="1" t="str">
        <f aca="true">IF(AND(B159&lt;&gt;"",D159&lt;&gt;"",D159&gt;=TODAY(),OR(H159="",H159=Lists!$E$2)),INT(D159)+N(E159)+ROW()/10000000,"")</f>
        <v/>
      </c>
    </row>
    <row r="160" customFormat="false" ht="21.75" hidden="false" customHeight="true" outlineLevel="0" collapsed="false">
      <c r="B160" s="116"/>
      <c r="C160" s="91"/>
      <c r="D160" s="93"/>
      <c r="E160" s="117"/>
      <c r="F160" s="92"/>
      <c r="G160" s="92"/>
      <c r="H160" s="92"/>
      <c r="I160" s="91"/>
      <c r="J160" s="96"/>
      <c r="O160" s="1" t="str">
        <f aca="true">IF(AND(B160&lt;&gt;"",D160&lt;&gt;"",D160&gt;=TODAY(),OR(H160="",H160=Lists!$E$2)),INT(D160)+N(E160)+ROW()/10000000,"")</f>
        <v/>
      </c>
    </row>
    <row r="161" customFormat="false" ht="21.75" hidden="false" customHeight="true" outlineLevel="0" collapsed="false">
      <c r="B161" s="116"/>
      <c r="C161" s="91"/>
      <c r="D161" s="93"/>
      <c r="E161" s="117"/>
      <c r="F161" s="92"/>
      <c r="G161" s="92"/>
      <c r="H161" s="92"/>
      <c r="I161" s="91"/>
      <c r="J161" s="96"/>
      <c r="O161" s="1" t="str">
        <f aca="true">IF(AND(B161&lt;&gt;"",D161&lt;&gt;"",D161&gt;=TODAY(),OR(H161="",H161=Lists!$E$2)),INT(D161)+N(E161)+ROW()/10000000,"")</f>
        <v/>
      </c>
    </row>
    <row r="162" customFormat="false" ht="21.75" hidden="false" customHeight="true" outlineLevel="0" collapsed="false">
      <c r="B162" s="116"/>
      <c r="C162" s="91"/>
      <c r="D162" s="93"/>
      <c r="E162" s="117"/>
      <c r="F162" s="92"/>
      <c r="G162" s="92"/>
      <c r="H162" s="92"/>
      <c r="I162" s="91"/>
      <c r="J162" s="96"/>
      <c r="O162" s="1" t="str">
        <f aca="true">IF(AND(B162&lt;&gt;"",D162&lt;&gt;"",D162&gt;=TODAY(),OR(H162="",H162=Lists!$E$2)),INT(D162)+N(E162)+ROW()/10000000,"")</f>
        <v/>
      </c>
    </row>
    <row r="163" customFormat="false" ht="21.75" hidden="false" customHeight="true" outlineLevel="0" collapsed="false">
      <c r="B163" s="116"/>
      <c r="C163" s="91"/>
      <c r="D163" s="93"/>
      <c r="E163" s="117"/>
      <c r="F163" s="92"/>
      <c r="G163" s="92"/>
      <c r="H163" s="92"/>
      <c r="I163" s="91"/>
      <c r="J163" s="96"/>
      <c r="O163" s="1" t="str">
        <f aca="true">IF(AND(B163&lt;&gt;"",D163&lt;&gt;"",D163&gt;=TODAY(),OR(H163="",H163=Lists!$E$2)),INT(D163)+N(E163)+ROW()/10000000,"")</f>
        <v/>
      </c>
    </row>
    <row r="164" customFormat="false" ht="21.75" hidden="false" customHeight="true" outlineLevel="0" collapsed="false">
      <c r="B164" s="116"/>
      <c r="C164" s="91"/>
      <c r="D164" s="93"/>
      <c r="E164" s="117"/>
      <c r="F164" s="92"/>
      <c r="G164" s="92"/>
      <c r="H164" s="92"/>
      <c r="I164" s="91"/>
      <c r="J164" s="96"/>
      <c r="O164" s="1" t="str">
        <f aca="true">IF(AND(B164&lt;&gt;"",D164&lt;&gt;"",D164&gt;=TODAY(),OR(H164="",H164=Lists!$E$2)),INT(D164)+N(E164)+ROW()/10000000,"")</f>
        <v/>
      </c>
    </row>
    <row r="165" customFormat="false" ht="21.75" hidden="false" customHeight="true" outlineLevel="0" collapsed="false">
      <c r="B165" s="116"/>
      <c r="C165" s="91"/>
      <c r="D165" s="93"/>
      <c r="E165" s="117"/>
      <c r="F165" s="92"/>
      <c r="G165" s="92"/>
      <c r="H165" s="92"/>
      <c r="I165" s="91"/>
      <c r="J165" s="96"/>
      <c r="O165" s="1" t="str">
        <f aca="true">IF(AND(B165&lt;&gt;"",D165&lt;&gt;"",D165&gt;=TODAY(),OR(H165="",H165=Lists!$E$2)),INT(D165)+N(E165)+ROW()/10000000,"")</f>
        <v/>
      </c>
    </row>
    <row r="166" customFormat="false" ht="21.75" hidden="false" customHeight="true" outlineLevel="0" collapsed="false">
      <c r="B166" s="116"/>
      <c r="C166" s="91"/>
      <c r="D166" s="93"/>
      <c r="E166" s="117"/>
      <c r="F166" s="92"/>
      <c r="G166" s="92"/>
      <c r="H166" s="92"/>
      <c r="I166" s="91"/>
      <c r="J166" s="96"/>
      <c r="O166" s="1" t="str">
        <f aca="true">IF(AND(B166&lt;&gt;"",D166&lt;&gt;"",D166&gt;=TODAY(),OR(H166="",H166=Lists!$E$2)),INT(D166)+N(E166)+ROW()/10000000,"")</f>
        <v/>
      </c>
    </row>
    <row r="167" customFormat="false" ht="21.75" hidden="false" customHeight="true" outlineLevel="0" collapsed="false">
      <c r="B167" s="116"/>
      <c r="C167" s="91"/>
      <c r="D167" s="93"/>
      <c r="E167" s="117"/>
      <c r="F167" s="92"/>
      <c r="G167" s="92"/>
      <c r="H167" s="92"/>
      <c r="I167" s="91"/>
      <c r="J167" s="96"/>
      <c r="O167" s="1" t="str">
        <f aca="true">IF(AND(B167&lt;&gt;"",D167&lt;&gt;"",D167&gt;=TODAY(),OR(H167="",H167=Lists!$E$2)),INT(D167)+N(E167)+ROW()/10000000,"")</f>
        <v/>
      </c>
    </row>
    <row r="168" customFormat="false" ht="21.75" hidden="false" customHeight="true" outlineLevel="0" collapsed="false">
      <c r="B168" s="116"/>
      <c r="C168" s="91"/>
      <c r="D168" s="93"/>
      <c r="E168" s="117"/>
      <c r="F168" s="92"/>
      <c r="G168" s="92"/>
      <c r="H168" s="92"/>
      <c r="I168" s="91"/>
      <c r="J168" s="96"/>
      <c r="O168" s="1" t="str">
        <f aca="true">IF(AND(B168&lt;&gt;"",D168&lt;&gt;"",D168&gt;=TODAY(),OR(H168="",H168=Lists!$E$2)),INT(D168)+N(E168)+ROW()/10000000,"")</f>
        <v/>
      </c>
    </row>
    <row r="169" customFormat="false" ht="21.75" hidden="false" customHeight="true" outlineLevel="0" collapsed="false">
      <c r="B169" s="116"/>
      <c r="C169" s="91"/>
      <c r="D169" s="93"/>
      <c r="E169" s="117"/>
      <c r="F169" s="92"/>
      <c r="G169" s="92"/>
      <c r="H169" s="92"/>
      <c r="I169" s="91"/>
      <c r="J169" s="96"/>
      <c r="O169" s="1" t="str">
        <f aca="true">IF(AND(B169&lt;&gt;"",D169&lt;&gt;"",D169&gt;=TODAY(),OR(H169="",H169=Lists!$E$2)),INT(D169)+N(E169)+ROW()/10000000,"")</f>
        <v/>
      </c>
    </row>
    <row r="170" customFormat="false" ht="21.75" hidden="false" customHeight="true" outlineLevel="0" collapsed="false">
      <c r="B170" s="116"/>
      <c r="C170" s="91"/>
      <c r="D170" s="93"/>
      <c r="E170" s="117"/>
      <c r="F170" s="92"/>
      <c r="G170" s="92"/>
      <c r="H170" s="92"/>
      <c r="I170" s="91"/>
      <c r="J170" s="96"/>
      <c r="O170" s="1" t="str">
        <f aca="true">IF(AND(B170&lt;&gt;"",D170&lt;&gt;"",D170&gt;=TODAY(),OR(H170="",H170=Lists!$E$2)),INT(D170)+N(E170)+ROW()/10000000,"")</f>
        <v/>
      </c>
    </row>
    <row r="171" customFormat="false" ht="21.75" hidden="false" customHeight="true" outlineLevel="0" collapsed="false">
      <c r="B171" s="116"/>
      <c r="C171" s="91"/>
      <c r="D171" s="93"/>
      <c r="E171" s="117"/>
      <c r="F171" s="92"/>
      <c r="G171" s="92"/>
      <c r="H171" s="92"/>
      <c r="I171" s="91"/>
      <c r="J171" s="96"/>
      <c r="O171" s="1" t="str">
        <f aca="true">IF(AND(B171&lt;&gt;"",D171&lt;&gt;"",D171&gt;=TODAY(),OR(H171="",H171=Lists!$E$2)),INT(D171)+N(E171)+ROW()/10000000,"")</f>
        <v/>
      </c>
    </row>
    <row r="172" customFormat="false" ht="21.75" hidden="false" customHeight="true" outlineLevel="0" collapsed="false">
      <c r="B172" s="116"/>
      <c r="C172" s="91"/>
      <c r="D172" s="93"/>
      <c r="E172" s="117"/>
      <c r="F172" s="92"/>
      <c r="G172" s="92"/>
      <c r="H172" s="92"/>
      <c r="I172" s="91"/>
      <c r="J172" s="96"/>
      <c r="O172" s="1" t="str">
        <f aca="true">IF(AND(B172&lt;&gt;"",D172&lt;&gt;"",D172&gt;=TODAY(),OR(H172="",H172=Lists!$E$2)),INT(D172)+N(E172)+ROW()/10000000,"")</f>
        <v/>
      </c>
    </row>
    <row r="173" customFormat="false" ht="21.75" hidden="false" customHeight="true" outlineLevel="0" collapsed="false">
      <c r="B173" s="116"/>
      <c r="C173" s="91"/>
      <c r="D173" s="93"/>
      <c r="E173" s="117"/>
      <c r="F173" s="92"/>
      <c r="G173" s="92"/>
      <c r="H173" s="92"/>
      <c r="I173" s="91"/>
      <c r="J173" s="96"/>
      <c r="O173" s="1" t="str">
        <f aca="true">IF(AND(B173&lt;&gt;"",D173&lt;&gt;"",D173&gt;=TODAY(),OR(H173="",H173=Lists!$E$2)),INT(D173)+N(E173)+ROW()/10000000,"")</f>
        <v/>
      </c>
    </row>
    <row r="174" customFormat="false" ht="21.75" hidden="false" customHeight="true" outlineLevel="0" collapsed="false">
      <c r="B174" s="116"/>
      <c r="C174" s="91"/>
      <c r="D174" s="93"/>
      <c r="E174" s="117"/>
      <c r="F174" s="92"/>
      <c r="G174" s="92"/>
      <c r="H174" s="92"/>
      <c r="I174" s="91"/>
      <c r="J174" s="96"/>
      <c r="O174" s="1" t="str">
        <f aca="true">IF(AND(B174&lt;&gt;"",D174&lt;&gt;"",D174&gt;=TODAY(),OR(H174="",H174=Lists!$E$2)),INT(D174)+N(E174)+ROW()/10000000,"")</f>
        <v/>
      </c>
    </row>
    <row r="175" customFormat="false" ht="21.75" hidden="false" customHeight="true" outlineLevel="0" collapsed="false">
      <c r="B175" s="116"/>
      <c r="C175" s="91"/>
      <c r="D175" s="93"/>
      <c r="E175" s="117"/>
      <c r="F175" s="92"/>
      <c r="G175" s="92"/>
      <c r="H175" s="92"/>
      <c r="I175" s="91"/>
      <c r="J175" s="96"/>
      <c r="O175" s="1" t="str">
        <f aca="true">IF(AND(B175&lt;&gt;"",D175&lt;&gt;"",D175&gt;=TODAY(),OR(H175="",H175=Lists!$E$2)),INT(D175)+N(E175)+ROW()/10000000,"")</f>
        <v/>
      </c>
    </row>
    <row r="176" customFormat="false" ht="21.75" hidden="false" customHeight="true" outlineLevel="0" collapsed="false">
      <c r="B176" s="116"/>
      <c r="C176" s="91"/>
      <c r="D176" s="93"/>
      <c r="E176" s="117"/>
      <c r="F176" s="92"/>
      <c r="G176" s="92"/>
      <c r="H176" s="92"/>
      <c r="I176" s="91"/>
      <c r="J176" s="96"/>
      <c r="O176" s="1" t="str">
        <f aca="true">IF(AND(B176&lt;&gt;"",D176&lt;&gt;"",D176&gt;=TODAY(),OR(H176="",H176=Lists!$E$2)),INT(D176)+N(E176)+ROW()/10000000,"")</f>
        <v/>
      </c>
    </row>
    <row r="177" customFormat="false" ht="21.75" hidden="false" customHeight="true" outlineLevel="0" collapsed="false">
      <c r="B177" s="116"/>
      <c r="C177" s="91"/>
      <c r="D177" s="93"/>
      <c r="E177" s="117"/>
      <c r="F177" s="92"/>
      <c r="G177" s="92"/>
      <c r="H177" s="92"/>
      <c r="I177" s="91"/>
      <c r="J177" s="96"/>
      <c r="O177" s="1" t="str">
        <f aca="true">IF(AND(B177&lt;&gt;"",D177&lt;&gt;"",D177&gt;=TODAY(),OR(H177="",H177=Lists!$E$2)),INT(D177)+N(E177)+ROW()/10000000,"")</f>
        <v/>
      </c>
    </row>
    <row r="178" customFormat="false" ht="21.75" hidden="false" customHeight="true" outlineLevel="0" collapsed="false">
      <c r="B178" s="116"/>
      <c r="C178" s="91"/>
      <c r="D178" s="93"/>
      <c r="E178" s="117"/>
      <c r="F178" s="92"/>
      <c r="G178" s="92"/>
      <c r="H178" s="92"/>
      <c r="I178" s="91"/>
      <c r="J178" s="96"/>
      <c r="O178" s="1" t="str">
        <f aca="true">IF(AND(B178&lt;&gt;"",D178&lt;&gt;"",D178&gt;=TODAY(),OR(H178="",H178=Lists!$E$2)),INT(D178)+N(E178)+ROW()/10000000,"")</f>
        <v/>
      </c>
    </row>
    <row r="179" customFormat="false" ht="21.75" hidden="false" customHeight="true" outlineLevel="0" collapsed="false">
      <c r="B179" s="116"/>
      <c r="C179" s="91"/>
      <c r="D179" s="93"/>
      <c r="E179" s="117"/>
      <c r="F179" s="92"/>
      <c r="G179" s="92"/>
      <c r="H179" s="92"/>
      <c r="I179" s="91"/>
      <c r="J179" s="96"/>
      <c r="O179" s="1" t="str">
        <f aca="true">IF(AND(B179&lt;&gt;"",D179&lt;&gt;"",D179&gt;=TODAY(),OR(H179="",H179=Lists!$E$2)),INT(D179)+N(E179)+ROW()/10000000,"")</f>
        <v/>
      </c>
    </row>
    <row r="180" customFormat="false" ht="21.75" hidden="false" customHeight="true" outlineLevel="0" collapsed="false">
      <c r="B180" s="116"/>
      <c r="C180" s="91"/>
      <c r="D180" s="93"/>
      <c r="E180" s="117"/>
      <c r="F180" s="92"/>
      <c r="G180" s="92"/>
      <c r="H180" s="92"/>
      <c r="I180" s="91"/>
      <c r="J180" s="96"/>
      <c r="O180" s="1" t="str">
        <f aca="true">IF(AND(B180&lt;&gt;"",D180&lt;&gt;"",D180&gt;=TODAY(),OR(H180="",H180=Lists!$E$2)),INT(D180)+N(E180)+ROW()/10000000,"")</f>
        <v/>
      </c>
    </row>
    <row r="181" customFormat="false" ht="21.75" hidden="false" customHeight="true" outlineLevel="0" collapsed="false">
      <c r="B181" s="116"/>
      <c r="C181" s="91"/>
      <c r="D181" s="93"/>
      <c r="E181" s="117"/>
      <c r="F181" s="92"/>
      <c r="G181" s="92"/>
      <c r="H181" s="92"/>
      <c r="I181" s="91"/>
      <c r="J181" s="96"/>
      <c r="O181" s="1" t="str">
        <f aca="true">IF(AND(B181&lt;&gt;"",D181&lt;&gt;"",D181&gt;=TODAY(),OR(H181="",H181=Lists!$E$2)),INT(D181)+N(E181)+ROW()/10000000,"")</f>
        <v/>
      </c>
    </row>
    <row r="182" customFormat="false" ht="21.75" hidden="false" customHeight="true" outlineLevel="0" collapsed="false">
      <c r="B182" s="116"/>
      <c r="C182" s="91"/>
      <c r="D182" s="93"/>
      <c r="E182" s="117"/>
      <c r="F182" s="92"/>
      <c r="G182" s="92"/>
      <c r="H182" s="92"/>
      <c r="I182" s="91"/>
      <c r="J182" s="96"/>
      <c r="O182" s="1" t="str">
        <f aca="true">IF(AND(B182&lt;&gt;"",D182&lt;&gt;"",D182&gt;=TODAY(),OR(H182="",H182=Lists!$E$2)),INT(D182)+N(E182)+ROW()/10000000,"")</f>
        <v/>
      </c>
    </row>
    <row r="183" customFormat="false" ht="21.75" hidden="false" customHeight="true" outlineLevel="0" collapsed="false">
      <c r="B183" s="116"/>
      <c r="C183" s="91"/>
      <c r="D183" s="93"/>
      <c r="E183" s="117"/>
      <c r="F183" s="92"/>
      <c r="G183" s="92"/>
      <c r="H183" s="92"/>
      <c r="I183" s="91"/>
      <c r="J183" s="96"/>
      <c r="O183" s="1" t="str">
        <f aca="true">IF(AND(B183&lt;&gt;"",D183&lt;&gt;"",D183&gt;=TODAY(),OR(H183="",H183=Lists!$E$2)),INT(D183)+N(E183)+ROW()/10000000,"")</f>
        <v/>
      </c>
    </row>
    <row r="184" customFormat="false" ht="21.75" hidden="false" customHeight="true" outlineLevel="0" collapsed="false">
      <c r="B184" s="116"/>
      <c r="C184" s="91"/>
      <c r="D184" s="93"/>
      <c r="E184" s="117"/>
      <c r="F184" s="92"/>
      <c r="G184" s="92"/>
      <c r="H184" s="92"/>
      <c r="I184" s="91"/>
      <c r="J184" s="96"/>
      <c r="O184" s="1" t="str">
        <f aca="true">IF(AND(B184&lt;&gt;"",D184&lt;&gt;"",D184&gt;=TODAY(),OR(H184="",H184=Lists!$E$2)),INT(D184)+N(E184)+ROW()/10000000,"")</f>
        <v/>
      </c>
    </row>
    <row r="185" customFormat="false" ht="21.75" hidden="false" customHeight="true" outlineLevel="0" collapsed="false">
      <c r="B185" s="116"/>
      <c r="C185" s="91"/>
      <c r="D185" s="93"/>
      <c r="E185" s="117"/>
      <c r="F185" s="92"/>
      <c r="G185" s="92"/>
      <c r="H185" s="92"/>
      <c r="I185" s="91"/>
      <c r="J185" s="96"/>
      <c r="O185" s="1" t="str">
        <f aca="true">IF(AND(B185&lt;&gt;"",D185&lt;&gt;"",D185&gt;=TODAY(),OR(H185="",H185=Lists!$E$2)),INT(D185)+N(E185)+ROW()/10000000,"")</f>
        <v/>
      </c>
    </row>
    <row r="186" customFormat="false" ht="21.75" hidden="false" customHeight="true" outlineLevel="0" collapsed="false">
      <c r="B186" s="116"/>
      <c r="C186" s="91"/>
      <c r="D186" s="93"/>
      <c r="E186" s="117"/>
      <c r="F186" s="92"/>
      <c r="G186" s="92"/>
      <c r="H186" s="92"/>
      <c r="I186" s="91"/>
      <c r="J186" s="96"/>
      <c r="O186" s="1" t="str">
        <f aca="true">IF(AND(B186&lt;&gt;"",D186&lt;&gt;"",D186&gt;=TODAY(),OR(H186="",H186=Lists!$E$2)),INT(D186)+N(E186)+ROW()/10000000,"")</f>
        <v/>
      </c>
    </row>
    <row r="187" customFormat="false" ht="21.75" hidden="false" customHeight="true" outlineLevel="0" collapsed="false">
      <c r="B187" s="116"/>
      <c r="C187" s="91"/>
      <c r="D187" s="93"/>
      <c r="E187" s="117"/>
      <c r="F187" s="92"/>
      <c r="G187" s="92"/>
      <c r="H187" s="92"/>
      <c r="I187" s="91"/>
      <c r="J187" s="96"/>
      <c r="O187" s="1" t="str">
        <f aca="true">IF(AND(B187&lt;&gt;"",D187&lt;&gt;"",D187&gt;=TODAY(),OR(H187="",H187=Lists!$E$2)),INT(D187)+N(E187)+ROW()/10000000,"")</f>
        <v/>
      </c>
    </row>
    <row r="188" customFormat="false" ht="21.75" hidden="false" customHeight="true" outlineLevel="0" collapsed="false">
      <c r="B188" s="116"/>
      <c r="C188" s="91"/>
      <c r="D188" s="93"/>
      <c r="E188" s="117"/>
      <c r="F188" s="92"/>
      <c r="G188" s="92"/>
      <c r="H188" s="92"/>
      <c r="I188" s="91"/>
      <c r="J188" s="96"/>
      <c r="O188" s="1" t="str">
        <f aca="true">IF(AND(B188&lt;&gt;"",D188&lt;&gt;"",D188&gt;=TODAY(),OR(H188="",H188=Lists!$E$2)),INT(D188)+N(E188)+ROW()/10000000,"")</f>
        <v/>
      </c>
    </row>
    <row r="189" customFormat="false" ht="21.75" hidden="false" customHeight="true" outlineLevel="0" collapsed="false">
      <c r="B189" s="116"/>
      <c r="C189" s="91"/>
      <c r="D189" s="93"/>
      <c r="E189" s="117"/>
      <c r="F189" s="92"/>
      <c r="G189" s="92"/>
      <c r="H189" s="92"/>
      <c r="I189" s="91"/>
      <c r="J189" s="96"/>
      <c r="O189" s="1" t="str">
        <f aca="true">IF(AND(B189&lt;&gt;"",D189&lt;&gt;"",D189&gt;=TODAY(),OR(H189="",H189=Lists!$E$2)),INT(D189)+N(E189)+ROW()/10000000,"")</f>
        <v/>
      </c>
    </row>
    <row r="190" customFormat="false" ht="21.75" hidden="false" customHeight="true" outlineLevel="0" collapsed="false">
      <c r="B190" s="116"/>
      <c r="C190" s="91"/>
      <c r="D190" s="93"/>
      <c r="E190" s="117"/>
      <c r="F190" s="92"/>
      <c r="G190" s="92"/>
      <c r="H190" s="92"/>
      <c r="I190" s="91"/>
      <c r="J190" s="96"/>
      <c r="O190" s="1" t="str">
        <f aca="true">IF(AND(B190&lt;&gt;"",D190&lt;&gt;"",D190&gt;=TODAY(),OR(H190="",H190=Lists!$E$2)),INT(D190)+N(E190)+ROW()/10000000,"")</f>
        <v/>
      </c>
    </row>
    <row r="191" customFormat="false" ht="21.75" hidden="false" customHeight="true" outlineLevel="0" collapsed="false">
      <c r="B191" s="116"/>
      <c r="C191" s="91"/>
      <c r="D191" s="93"/>
      <c r="E191" s="117"/>
      <c r="F191" s="92"/>
      <c r="G191" s="92"/>
      <c r="H191" s="92"/>
      <c r="I191" s="91"/>
      <c r="J191" s="96"/>
      <c r="O191" s="1" t="str">
        <f aca="true">IF(AND(B191&lt;&gt;"",D191&lt;&gt;"",D191&gt;=TODAY(),OR(H191="",H191=Lists!$E$2)),INT(D191)+N(E191)+ROW()/10000000,"")</f>
        <v/>
      </c>
    </row>
    <row r="192" customFormat="false" ht="21.75" hidden="false" customHeight="true" outlineLevel="0" collapsed="false">
      <c r="B192" s="116"/>
      <c r="C192" s="91"/>
      <c r="D192" s="93"/>
      <c r="E192" s="117"/>
      <c r="F192" s="92"/>
      <c r="G192" s="92"/>
      <c r="H192" s="92"/>
      <c r="I192" s="91"/>
      <c r="J192" s="96"/>
      <c r="O192" s="1" t="str">
        <f aca="true">IF(AND(B192&lt;&gt;"",D192&lt;&gt;"",D192&gt;=TODAY(),OR(H192="",H192=Lists!$E$2)),INT(D192)+N(E192)+ROW()/10000000,"")</f>
        <v/>
      </c>
    </row>
    <row r="193" customFormat="false" ht="21.75" hidden="false" customHeight="true" outlineLevel="0" collapsed="false">
      <c r="B193" s="116"/>
      <c r="C193" s="91"/>
      <c r="D193" s="93"/>
      <c r="E193" s="117"/>
      <c r="F193" s="92"/>
      <c r="G193" s="92"/>
      <c r="H193" s="92"/>
      <c r="I193" s="91"/>
      <c r="J193" s="96"/>
      <c r="O193" s="1" t="str">
        <f aca="true">IF(AND(B193&lt;&gt;"",D193&lt;&gt;"",D193&gt;=TODAY(),OR(H193="",H193=Lists!$E$2)),INT(D193)+N(E193)+ROW()/10000000,"")</f>
        <v/>
      </c>
    </row>
    <row r="194" customFormat="false" ht="21.75" hidden="false" customHeight="true" outlineLevel="0" collapsed="false">
      <c r="B194" s="116"/>
      <c r="C194" s="91"/>
      <c r="D194" s="93"/>
      <c r="E194" s="117"/>
      <c r="F194" s="92"/>
      <c r="G194" s="92"/>
      <c r="H194" s="92"/>
      <c r="I194" s="91"/>
      <c r="J194" s="96"/>
      <c r="O194" s="1" t="str">
        <f aca="true">IF(AND(B194&lt;&gt;"",D194&lt;&gt;"",D194&gt;=TODAY(),OR(H194="",H194=Lists!$E$2)),INT(D194)+N(E194)+ROW()/10000000,"")</f>
        <v/>
      </c>
    </row>
    <row r="195" customFormat="false" ht="21.75" hidden="false" customHeight="true" outlineLevel="0" collapsed="false">
      <c r="B195" s="116"/>
      <c r="C195" s="91"/>
      <c r="D195" s="93"/>
      <c r="E195" s="117"/>
      <c r="F195" s="92"/>
      <c r="G195" s="92"/>
      <c r="H195" s="92"/>
      <c r="I195" s="91"/>
      <c r="J195" s="96"/>
      <c r="O195" s="1" t="str">
        <f aca="true">IF(AND(B195&lt;&gt;"",D195&lt;&gt;"",D195&gt;=TODAY(),OR(H195="",H195=Lists!$E$2)),INT(D195)+N(E195)+ROW()/10000000,"")</f>
        <v/>
      </c>
    </row>
    <row r="196" customFormat="false" ht="21.75" hidden="false" customHeight="true" outlineLevel="0" collapsed="false">
      <c r="B196" s="116"/>
      <c r="C196" s="91"/>
      <c r="D196" s="93"/>
      <c r="E196" s="117"/>
      <c r="F196" s="92"/>
      <c r="G196" s="92"/>
      <c r="H196" s="92"/>
      <c r="I196" s="91"/>
      <c r="J196" s="96"/>
      <c r="O196" s="1" t="str">
        <f aca="true">IF(AND(B196&lt;&gt;"",D196&lt;&gt;"",D196&gt;=TODAY(),OR(H196="",H196=Lists!$E$2)),INT(D196)+N(E196)+ROW()/10000000,"")</f>
        <v/>
      </c>
    </row>
    <row r="197" customFormat="false" ht="21.75" hidden="false" customHeight="true" outlineLevel="0" collapsed="false">
      <c r="B197" s="116"/>
      <c r="C197" s="91"/>
      <c r="D197" s="93"/>
      <c r="E197" s="117"/>
      <c r="F197" s="92"/>
      <c r="G197" s="92"/>
      <c r="H197" s="92"/>
      <c r="I197" s="91"/>
      <c r="J197" s="96"/>
      <c r="O197" s="1" t="str">
        <f aca="true">IF(AND(B197&lt;&gt;"",D197&lt;&gt;"",D197&gt;=TODAY(),OR(H197="",H197=Lists!$E$2)),INT(D197)+N(E197)+ROW()/10000000,"")</f>
        <v/>
      </c>
    </row>
    <row r="198" customFormat="false" ht="21.75" hidden="false" customHeight="true" outlineLevel="0" collapsed="false">
      <c r="B198" s="116"/>
      <c r="C198" s="91"/>
      <c r="D198" s="93"/>
      <c r="E198" s="117"/>
      <c r="F198" s="92"/>
      <c r="G198" s="92"/>
      <c r="H198" s="92"/>
      <c r="I198" s="91"/>
      <c r="J198" s="96"/>
      <c r="O198" s="1" t="str">
        <f aca="true">IF(AND(B198&lt;&gt;"",D198&lt;&gt;"",D198&gt;=TODAY(),OR(H198="",H198=Lists!$E$2)),INT(D198)+N(E198)+ROW()/10000000,"")</f>
        <v/>
      </c>
    </row>
    <row r="199" customFormat="false" ht="21.75" hidden="false" customHeight="true" outlineLevel="0" collapsed="false">
      <c r="B199" s="116"/>
      <c r="C199" s="91"/>
      <c r="D199" s="93"/>
      <c r="E199" s="117"/>
      <c r="F199" s="92"/>
      <c r="G199" s="92"/>
      <c r="H199" s="92"/>
      <c r="I199" s="91"/>
      <c r="J199" s="96"/>
      <c r="O199" s="1" t="str">
        <f aca="true">IF(AND(B199&lt;&gt;"",D199&lt;&gt;"",D199&gt;=TODAY(),OR(H199="",H199=Lists!$E$2)),INT(D199)+N(E199)+ROW()/10000000,"")</f>
        <v/>
      </c>
    </row>
    <row r="200" customFormat="false" ht="21.75" hidden="false" customHeight="true" outlineLevel="0" collapsed="false">
      <c r="B200" s="116"/>
      <c r="C200" s="91"/>
      <c r="D200" s="93"/>
      <c r="E200" s="117"/>
      <c r="F200" s="92"/>
      <c r="G200" s="92"/>
      <c r="H200" s="92"/>
      <c r="I200" s="91"/>
      <c r="J200" s="96"/>
      <c r="O200" s="1" t="str">
        <f aca="true">IF(AND(B200&lt;&gt;"",D200&lt;&gt;"",D200&gt;=TODAY(),OR(H200="",H200=Lists!$E$2)),INT(D200)+N(E200)+ROW()/10000000,"")</f>
        <v/>
      </c>
    </row>
    <row r="201" customFormat="false" ht="21.75" hidden="false" customHeight="true" outlineLevel="0" collapsed="false">
      <c r="B201" s="116"/>
      <c r="C201" s="91"/>
      <c r="D201" s="93"/>
      <c r="E201" s="117"/>
      <c r="F201" s="92"/>
      <c r="G201" s="92"/>
      <c r="H201" s="92"/>
      <c r="I201" s="91"/>
      <c r="J201" s="96"/>
      <c r="O201" s="1" t="str">
        <f aca="true">IF(AND(B201&lt;&gt;"",D201&lt;&gt;"",D201&gt;=TODAY(),OR(H201="",H201=Lists!$E$2)),INT(D201)+N(E201)+ROW()/10000000,"")</f>
        <v/>
      </c>
    </row>
    <row r="202" customFormat="false" ht="21.75" hidden="false" customHeight="true" outlineLevel="0" collapsed="false">
      <c r="B202" s="116"/>
      <c r="C202" s="91"/>
      <c r="D202" s="93"/>
      <c r="E202" s="117"/>
      <c r="F202" s="92"/>
      <c r="G202" s="92"/>
      <c r="H202" s="92"/>
      <c r="I202" s="91"/>
      <c r="J202" s="96"/>
      <c r="O202" s="1" t="str">
        <f aca="true">IF(AND(B202&lt;&gt;"",D202&lt;&gt;"",D202&gt;=TODAY(),OR(H202="",H202=Lists!$E$2)),INT(D202)+N(E202)+ROW()/10000000,"")</f>
        <v/>
      </c>
    </row>
    <row r="203" customFormat="false" ht="21.75" hidden="false" customHeight="true" outlineLevel="0" collapsed="false">
      <c r="B203" s="116"/>
      <c r="C203" s="91"/>
      <c r="D203" s="93"/>
      <c r="E203" s="117"/>
      <c r="F203" s="92"/>
      <c r="G203" s="92"/>
      <c r="H203" s="92"/>
      <c r="I203" s="91"/>
      <c r="J203" s="96"/>
      <c r="O203" s="1" t="str">
        <f aca="true">IF(AND(B203&lt;&gt;"",D203&lt;&gt;"",D203&gt;=TODAY(),OR(H203="",H203=Lists!$E$2)),INT(D203)+N(E203)+ROW()/10000000,"")</f>
        <v/>
      </c>
    </row>
    <row r="204" customFormat="false" ht="21.75" hidden="false" customHeight="true" outlineLevel="0" collapsed="false">
      <c r="B204" s="116"/>
      <c r="C204" s="91"/>
      <c r="D204" s="93"/>
      <c r="E204" s="117"/>
      <c r="F204" s="92"/>
      <c r="G204" s="92"/>
      <c r="H204" s="92"/>
      <c r="I204" s="91"/>
      <c r="J204" s="96"/>
      <c r="O204" s="1" t="str">
        <f aca="true">IF(AND(B204&lt;&gt;"",D204&lt;&gt;"",D204&gt;=TODAY(),OR(H204="",H204=Lists!$E$2)),INT(D204)+N(E204)+ROW()/10000000,"")</f>
        <v/>
      </c>
    </row>
    <row r="205" customFormat="false" ht="21.75" hidden="false" customHeight="true" outlineLevel="0" collapsed="false">
      <c r="B205" s="116"/>
      <c r="C205" s="91"/>
      <c r="D205" s="93"/>
      <c r="E205" s="117"/>
      <c r="F205" s="92"/>
      <c r="G205" s="92"/>
      <c r="H205" s="92"/>
      <c r="I205" s="91"/>
      <c r="J205" s="96"/>
      <c r="O205" s="1" t="str">
        <f aca="true">IF(AND(B205&lt;&gt;"",D205&lt;&gt;"",D205&gt;=TODAY(),OR(H205="",H205=Lists!$E$2)),INT(D205)+N(E205)+ROW()/10000000,"")</f>
        <v/>
      </c>
    </row>
    <row r="206" customFormat="false" ht="21.75" hidden="false" customHeight="true" outlineLevel="0" collapsed="false">
      <c r="B206" s="116"/>
      <c r="C206" s="91"/>
      <c r="D206" s="93"/>
      <c r="E206" s="117"/>
      <c r="F206" s="92"/>
      <c r="G206" s="92"/>
      <c r="H206" s="92"/>
      <c r="I206" s="91"/>
      <c r="J206" s="96"/>
      <c r="O206" s="1" t="str">
        <f aca="true">IF(AND(B206&lt;&gt;"",D206&lt;&gt;"",D206&gt;=TODAY(),OR(H206="",H206=Lists!$E$2)),INT(D206)+N(E206)+ROW()/10000000,"")</f>
        <v/>
      </c>
    </row>
    <row r="207" customFormat="false" ht="21.75" hidden="false" customHeight="true" outlineLevel="0" collapsed="false">
      <c r="B207" s="116"/>
      <c r="C207" s="91"/>
      <c r="D207" s="93"/>
      <c r="E207" s="117"/>
      <c r="F207" s="92"/>
      <c r="G207" s="92"/>
      <c r="H207" s="92"/>
      <c r="I207" s="91"/>
      <c r="J207" s="96"/>
      <c r="O207" s="1" t="str">
        <f aca="true">IF(AND(B207&lt;&gt;"",D207&lt;&gt;"",D207&gt;=TODAY(),OR(H207="",H207=Lists!$E$2)),INT(D207)+N(E207)+ROW()/10000000,"")</f>
        <v/>
      </c>
    </row>
    <row r="208" customFormat="false" ht="21.75" hidden="false" customHeight="true" outlineLevel="0" collapsed="false">
      <c r="B208" s="116"/>
      <c r="C208" s="91"/>
      <c r="D208" s="93"/>
      <c r="E208" s="117"/>
      <c r="F208" s="92"/>
      <c r="G208" s="92"/>
      <c r="H208" s="92"/>
      <c r="I208" s="91"/>
      <c r="J208" s="96"/>
      <c r="O208" s="1" t="str">
        <f aca="true">IF(AND(B208&lt;&gt;"",D208&lt;&gt;"",D208&gt;=TODAY(),OR(H208="",H208=Lists!$E$2)),INT(D208)+N(E208)+ROW()/10000000,"")</f>
        <v/>
      </c>
    </row>
    <row r="209" customFormat="false" ht="21.75" hidden="false" customHeight="true" outlineLevel="0" collapsed="false">
      <c r="B209" s="116"/>
      <c r="C209" s="91"/>
      <c r="D209" s="93"/>
      <c r="E209" s="117"/>
      <c r="F209" s="92"/>
      <c r="G209" s="92"/>
      <c r="H209" s="92"/>
      <c r="I209" s="91"/>
      <c r="J209" s="96"/>
      <c r="O209" s="1" t="str">
        <f aca="true">IF(AND(B209&lt;&gt;"",D209&lt;&gt;"",D209&gt;=TODAY(),OR(H209="",H209=Lists!$E$2)),INT(D209)+N(E209)+ROW()/10000000,"")</f>
        <v/>
      </c>
    </row>
    <row r="210" customFormat="false" ht="21.75" hidden="false" customHeight="true" outlineLevel="0" collapsed="false">
      <c r="B210" s="116"/>
      <c r="C210" s="91"/>
      <c r="D210" s="93"/>
      <c r="E210" s="117"/>
      <c r="F210" s="92"/>
      <c r="G210" s="92"/>
      <c r="H210" s="92"/>
      <c r="I210" s="91"/>
      <c r="J210" s="96"/>
      <c r="O210" s="1" t="str">
        <f aca="true">IF(AND(B210&lt;&gt;"",D210&lt;&gt;"",D210&gt;=TODAY(),OR(H210="",H210=Lists!$E$2)),INT(D210)+N(E210)+ROW()/10000000,"")</f>
        <v/>
      </c>
    </row>
    <row r="211" customFormat="false" ht="21.75" hidden="false" customHeight="true" outlineLevel="0" collapsed="false">
      <c r="B211" s="116"/>
      <c r="C211" s="91"/>
      <c r="D211" s="93"/>
      <c r="E211" s="117"/>
      <c r="F211" s="92"/>
      <c r="G211" s="92"/>
      <c r="H211" s="92"/>
      <c r="I211" s="91"/>
      <c r="J211" s="96"/>
      <c r="O211" s="1" t="str">
        <f aca="true">IF(AND(B211&lt;&gt;"",D211&lt;&gt;"",D211&gt;=TODAY(),OR(H211="",H211=Lists!$E$2)),INT(D211)+N(E211)+ROW()/10000000,"")</f>
        <v/>
      </c>
    </row>
    <row r="212" customFormat="false" ht="21.75" hidden="false" customHeight="true" outlineLevel="0" collapsed="false">
      <c r="B212" s="116"/>
      <c r="C212" s="91"/>
      <c r="D212" s="93"/>
      <c r="E212" s="117"/>
      <c r="F212" s="92"/>
      <c r="G212" s="92"/>
      <c r="H212" s="92"/>
      <c r="I212" s="91"/>
      <c r="J212" s="96"/>
      <c r="O212" s="1" t="str">
        <f aca="true">IF(AND(B212&lt;&gt;"",D212&lt;&gt;"",D212&gt;=TODAY(),OR(H212="",H212=Lists!$E$2)),INT(D212)+N(E212)+ROW()/10000000,"")</f>
        <v/>
      </c>
    </row>
    <row r="213" customFormat="false" ht="21.75" hidden="false" customHeight="true" outlineLevel="0" collapsed="false">
      <c r="B213" s="116"/>
      <c r="C213" s="91"/>
      <c r="D213" s="93"/>
      <c r="E213" s="117"/>
      <c r="F213" s="92"/>
      <c r="G213" s="92"/>
      <c r="H213" s="92"/>
      <c r="I213" s="91"/>
      <c r="J213" s="96"/>
      <c r="O213" s="1" t="str">
        <f aca="true">IF(AND(B213&lt;&gt;"",D213&lt;&gt;"",D213&gt;=TODAY(),OR(H213="",H213=Lists!$E$2)),INT(D213)+N(E213)+ROW()/10000000,"")</f>
        <v/>
      </c>
    </row>
    <row r="214" customFormat="false" ht="21.75" hidden="false" customHeight="true" outlineLevel="0" collapsed="false">
      <c r="B214" s="116"/>
      <c r="C214" s="91"/>
      <c r="D214" s="93"/>
      <c r="E214" s="117"/>
      <c r="F214" s="92"/>
      <c r="G214" s="92"/>
      <c r="H214" s="92"/>
      <c r="I214" s="91"/>
      <c r="J214" s="96"/>
      <c r="O214" s="1" t="str">
        <f aca="true">IF(AND(B214&lt;&gt;"",D214&lt;&gt;"",D214&gt;=TODAY(),OR(H214="",H214=Lists!$E$2)),INT(D214)+N(E214)+ROW()/10000000,"")</f>
        <v/>
      </c>
    </row>
    <row r="215" customFormat="false" ht="21.75" hidden="false" customHeight="true" outlineLevel="0" collapsed="false">
      <c r="B215" s="116"/>
      <c r="C215" s="91"/>
      <c r="D215" s="93"/>
      <c r="E215" s="117"/>
      <c r="F215" s="92"/>
      <c r="G215" s="92"/>
      <c r="H215" s="92"/>
      <c r="I215" s="91"/>
      <c r="J215" s="96"/>
      <c r="O215" s="1" t="str">
        <f aca="true">IF(AND(B215&lt;&gt;"",D215&lt;&gt;"",D215&gt;=TODAY(),OR(H215="",H215=Lists!$E$2)),INT(D215)+N(E215)+ROW()/10000000,"")</f>
        <v/>
      </c>
    </row>
    <row r="216" customFormat="false" ht="21.75" hidden="false" customHeight="true" outlineLevel="0" collapsed="false">
      <c r="B216" s="116"/>
      <c r="C216" s="91"/>
      <c r="D216" s="93"/>
      <c r="E216" s="117"/>
      <c r="F216" s="92"/>
      <c r="G216" s="92"/>
      <c r="H216" s="92"/>
      <c r="I216" s="91"/>
      <c r="J216" s="96"/>
      <c r="O216" s="1" t="str">
        <f aca="true">IF(AND(B216&lt;&gt;"",D216&lt;&gt;"",D216&gt;=TODAY(),OR(H216="",H216=Lists!$E$2)),INT(D216)+N(E216)+ROW()/10000000,"")</f>
        <v/>
      </c>
    </row>
    <row r="217" customFormat="false" ht="21.75" hidden="false" customHeight="true" outlineLevel="0" collapsed="false">
      <c r="B217" s="116"/>
      <c r="C217" s="91"/>
      <c r="D217" s="93"/>
      <c r="E217" s="117"/>
      <c r="F217" s="92"/>
      <c r="G217" s="92"/>
      <c r="H217" s="92"/>
      <c r="I217" s="91"/>
      <c r="J217" s="96"/>
      <c r="O217" s="1" t="str">
        <f aca="true">IF(AND(B217&lt;&gt;"",D217&lt;&gt;"",D217&gt;=TODAY(),OR(H217="",H217=Lists!$E$2)),INT(D217)+N(E217)+ROW()/10000000,"")</f>
        <v/>
      </c>
    </row>
    <row r="218" customFormat="false" ht="21.75" hidden="false" customHeight="true" outlineLevel="0" collapsed="false">
      <c r="B218" s="116"/>
      <c r="C218" s="91"/>
      <c r="D218" s="93"/>
      <c r="E218" s="117"/>
      <c r="F218" s="92"/>
      <c r="G218" s="92"/>
      <c r="H218" s="92"/>
      <c r="I218" s="91"/>
      <c r="J218" s="96"/>
      <c r="O218" s="1" t="str">
        <f aca="true">IF(AND(B218&lt;&gt;"",D218&lt;&gt;"",D218&gt;=TODAY(),OR(H218="",H218=Lists!$E$2)),INT(D218)+N(E218)+ROW()/10000000,"")</f>
        <v/>
      </c>
    </row>
    <row r="219" customFormat="false" ht="21.75" hidden="false" customHeight="true" outlineLevel="0" collapsed="false">
      <c r="B219" s="116"/>
      <c r="C219" s="91"/>
      <c r="D219" s="93"/>
      <c r="E219" s="117"/>
      <c r="F219" s="92"/>
      <c r="G219" s="92"/>
      <c r="H219" s="92"/>
      <c r="I219" s="91"/>
      <c r="J219" s="96"/>
      <c r="O219" s="1" t="str">
        <f aca="true">IF(AND(B219&lt;&gt;"",D219&lt;&gt;"",D219&gt;=TODAY(),OR(H219="",H219=Lists!$E$2)),INT(D219)+N(E219)+ROW()/10000000,"")</f>
        <v/>
      </c>
    </row>
    <row r="220" customFormat="false" ht="21.75" hidden="false" customHeight="true" outlineLevel="0" collapsed="false">
      <c r="B220" s="116"/>
      <c r="C220" s="91"/>
      <c r="D220" s="93"/>
      <c r="E220" s="117"/>
      <c r="F220" s="92"/>
      <c r="G220" s="92"/>
      <c r="H220" s="92"/>
      <c r="I220" s="91"/>
      <c r="J220" s="96"/>
      <c r="O220" s="1" t="str">
        <f aca="true">IF(AND(B220&lt;&gt;"",D220&lt;&gt;"",D220&gt;=TODAY(),OR(H220="",H220=Lists!$E$2)),INT(D220)+N(E220)+ROW()/10000000,"")</f>
        <v/>
      </c>
    </row>
    <row r="221" customFormat="false" ht="21.75" hidden="false" customHeight="true" outlineLevel="0" collapsed="false">
      <c r="B221" s="116"/>
      <c r="C221" s="91"/>
      <c r="D221" s="93"/>
      <c r="E221" s="117"/>
      <c r="F221" s="92"/>
      <c r="G221" s="92"/>
      <c r="H221" s="92"/>
      <c r="I221" s="91"/>
      <c r="J221" s="96"/>
      <c r="O221" s="1" t="str">
        <f aca="true">IF(AND(B221&lt;&gt;"",D221&lt;&gt;"",D221&gt;=TODAY(),OR(H221="",H221=Lists!$E$2)),INT(D221)+N(E221)+ROW()/10000000,"")</f>
        <v/>
      </c>
    </row>
    <row r="222" customFormat="false" ht="21.75" hidden="false" customHeight="true" outlineLevel="0" collapsed="false">
      <c r="B222" s="116"/>
      <c r="C222" s="91"/>
      <c r="D222" s="93"/>
      <c r="E222" s="117"/>
      <c r="F222" s="92"/>
      <c r="G222" s="92"/>
      <c r="H222" s="92"/>
      <c r="I222" s="91"/>
      <c r="J222" s="96"/>
      <c r="O222" s="1" t="str">
        <f aca="true">IF(AND(B222&lt;&gt;"",D222&lt;&gt;"",D222&gt;=TODAY(),OR(H222="",H222=Lists!$E$2)),INT(D222)+N(E222)+ROW()/10000000,"")</f>
        <v/>
      </c>
    </row>
    <row r="223" customFormat="false" ht="21.75" hidden="false" customHeight="true" outlineLevel="0" collapsed="false">
      <c r="B223" s="116"/>
      <c r="C223" s="91"/>
      <c r="D223" s="93"/>
      <c r="E223" s="117"/>
      <c r="F223" s="92"/>
      <c r="G223" s="92"/>
      <c r="H223" s="92"/>
      <c r="I223" s="91"/>
      <c r="J223" s="96"/>
      <c r="O223" s="1" t="str">
        <f aca="true">IF(AND(B223&lt;&gt;"",D223&lt;&gt;"",D223&gt;=TODAY(),OR(H223="",H223=Lists!$E$2)),INT(D223)+N(E223)+ROW()/10000000,"")</f>
        <v/>
      </c>
    </row>
    <row r="224" customFormat="false" ht="21.75" hidden="false" customHeight="true" outlineLevel="0" collapsed="false">
      <c r="B224" s="116"/>
      <c r="C224" s="91"/>
      <c r="D224" s="93"/>
      <c r="E224" s="117"/>
      <c r="F224" s="92"/>
      <c r="G224" s="92"/>
      <c r="H224" s="92"/>
      <c r="I224" s="91"/>
      <c r="J224" s="96"/>
      <c r="O224" s="1" t="str">
        <f aca="true">IF(AND(B224&lt;&gt;"",D224&lt;&gt;"",D224&gt;=TODAY(),OR(H224="",H224=Lists!$E$2)),INT(D224)+N(E224)+ROW()/10000000,"")</f>
        <v/>
      </c>
    </row>
    <row r="225" customFormat="false" ht="21.75" hidden="false" customHeight="true" outlineLevel="0" collapsed="false">
      <c r="B225" s="116"/>
      <c r="C225" s="91"/>
      <c r="D225" s="93"/>
      <c r="E225" s="117"/>
      <c r="F225" s="92"/>
      <c r="G225" s="92"/>
      <c r="H225" s="92"/>
      <c r="I225" s="91"/>
      <c r="J225" s="96"/>
      <c r="O225" s="1" t="str">
        <f aca="true">IF(AND(B225&lt;&gt;"",D225&lt;&gt;"",D225&gt;=TODAY(),OR(H225="",H225=Lists!$E$2)),INT(D225)+N(E225)+ROW()/10000000,"")</f>
        <v/>
      </c>
    </row>
    <row r="226" customFormat="false" ht="21.75" hidden="false" customHeight="true" outlineLevel="0" collapsed="false">
      <c r="B226" s="116"/>
      <c r="C226" s="91"/>
      <c r="D226" s="93"/>
      <c r="E226" s="117"/>
      <c r="F226" s="92"/>
      <c r="G226" s="92"/>
      <c r="H226" s="92"/>
      <c r="I226" s="91"/>
      <c r="J226" s="96"/>
      <c r="O226" s="1" t="str">
        <f aca="true">IF(AND(B226&lt;&gt;"",D226&lt;&gt;"",D226&gt;=TODAY(),OR(H226="",H226=Lists!$E$2)),INT(D226)+N(E226)+ROW()/10000000,"")</f>
        <v/>
      </c>
    </row>
    <row r="227" customFormat="false" ht="21.75" hidden="false" customHeight="true" outlineLevel="0" collapsed="false">
      <c r="B227" s="116"/>
      <c r="C227" s="91"/>
      <c r="D227" s="93"/>
      <c r="E227" s="117"/>
      <c r="F227" s="92"/>
      <c r="G227" s="92"/>
      <c r="H227" s="92"/>
      <c r="I227" s="91"/>
      <c r="J227" s="96"/>
      <c r="O227" s="1" t="str">
        <f aca="true">IF(AND(B227&lt;&gt;"",D227&lt;&gt;"",D227&gt;=TODAY(),OR(H227="",H227=Lists!$E$2)),INT(D227)+N(E227)+ROW()/10000000,"")</f>
        <v/>
      </c>
    </row>
    <row r="228" customFormat="false" ht="21.75" hidden="false" customHeight="true" outlineLevel="0" collapsed="false">
      <c r="B228" s="116"/>
      <c r="C228" s="91"/>
      <c r="D228" s="93"/>
      <c r="E228" s="117"/>
      <c r="F228" s="92"/>
      <c r="G228" s="92"/>
      <c r="H228" s="92"/>
      <c r="I228" s="91"/>
      <c r="J228" s="96"/>
      <c r="O228" s="1" t="str">
        <f aca="true">IF(AND(B228&lt;&gt;"",D228&lt;&gt;"",D228&gt;=TODAY(),OR(H228="",H228=Lists!$E$2)),INT(D228)+N(E228)+ROW()/10000000,"")</f>
        <v/>
      </c>
    </row>
    <row r="229" customFormat="false" ht="21.75" hidden="false" customHeight="true" outlineLevel="0" collapsed="false">
      <c r="B229" s="116"/>
      <c r="C229" s="91"/>
      <c r="D229" s="93"/>
      <c r="E229" s="117"/>
      <c r="F229" s="92"/>
      <c r="G229" s="92"/>
      <c r="H229" s="92"/>
      <c r="I229" s="91"/>
      <c r="J229" s="96"/>
      <c r="O229" s="1" t="str">
        <f aca="true">IF(AND(B229&lt;&gt;"",D229&lt;&gt;"",D229&gt;=TODAY(),OR(H229="",H229=Lists!$E$2)),INT(D229)+N(E229)+ROW()/10000000,"")</f>
        <v/>
      </c>
    </row>
    <row r="230" customFormat="false" ht="21.75" hidden="false" customHeight="true" outlineLevel="0" collapsed="false">
      <c r="B230" s="116"/>
      <c r="C230" s="91"/>
      <c r="D230" s="93"/>
      <c r="E230" s="117"/>
      <c r="F230" s="92"/>
      <c r="G230" s="92"/>
      <c r="H230" s="92"/>
      <c r="I230" s="91"/>
      <c r="J230" s="96"/>
      <c r="O230" s="1" t="str">
        <f aca="true">IF(AND(B230&lt;&gt;"",D230&lt;&gt;"",D230&gt;=TODAY(),OR(H230="",H230=Lists!$E$2)),INT(D230)+N(E230)+ROW()/10000000,"")</f>
        <v/>
      </c>
    </row>
    <row r="231" customFormat="false" ht="21.75" hidden="false" customHeight="true" outlineLevel="0" collapsed="false">
      <c r="B231" s="116"/>
      <c r="C231" s="91"/>
      <c r="D231" s="93"/>
      <c r="E231" s="117"/>
      <c r="F231" s="92"/>
      <c r="G231" s="92"/>
      <c r="H231" s="92"/>
      <c r="I231" s="91"/>
      <c r="J231" s="96"/>
      <c r="O231" s="1" t="str">
        <f aca="true">IF(AND(B231&lt;&gt;"",D231&lt;&gt;"",D231&gt;=TODAY(),OR(H231="",H231=Lists!$E$2)),INT(D231)+N(E231)+ROW()/10000000,"")</f>
        <v/>
      </c>
    </row>
    <row r="232" customFormat="false" ht="21.75" hidden="false" customHeight="true" outlineLevel="0" collapsed="false">
      <c r="B232" s="116"/>
      <c r="C232" s="91"/>
      <c r="D232" s="93"/>
      <c r="E232" s="117"/>
      <c r="F232" s="92"/>
      <c r="G232" s="92"/>
      <c r="H232" s="92"/>
      <c r="I232" s="91"/>
      <c r="J232" s="96"/>
      <c r="O232" s="1" t="str">
        <f aca="true">IF(AND(B232&lt;&gt;"",D232&lt;&gt;"",D232&gt;=TODAY(),OR(H232="",H232=Lists!$E$2)),INT(D232)+N(E232)+ROW()/10000000,"")</f>
        <v/>
      </c>
    </row>
    <row r="233" customFormat="false" ht="21.75" hidden="false" customHeight="true" outlineLevel="0" collapsed="false">
      <c r="B233" s="116"/>
      <c r="C233" s="91"/>
      <c r="D233" s="93"/>
      <c r="E233" s="117"/>
      <c r="F233" s="92"/>
      <c r="G233" s="92"/>
      <c r="H233" s="92"/>
      <c r="I233" s="91"/>
      <c r="J233" s="96"/>
      <c r="O233" s="1" t="str">
        <f aca="true">IF(AND(B233&lt;&gt;"",D233&lt;&gt;"",D233&gt;=TODAY(),OR(H233="",H233=Lists!$E$2)),INT(D233)+N(E233)+ROW()/10000000,"")</f>
        <v/>
      </c>
    </row>
    <row r="234" customFormat="false" ht="21.75" hidden="false" customHeight="true" outlineLevel="0" collapsed="false">
      <c r="B234" s="116"/>
      <c r="C234" s="91"/>
      <c r="D234" s="93"/>
      <c r="E234" s="117"/>
      <c r="F234" s="92"/>
      <c r="G234" s="92"/>
      <c r="H234" s="92"/>
      <c r="I234" s="91"/>
      <c r="J234" s="96"/>
      <c r="O234" s="1" t="str">
        <f aca="true">IF(AND(B234&lt;&gt;"",D234&lt;&gt;"",D234&gt;=TODAY(),OR(H234="",H234=Lists!$E$2)),INT(D234)+N(E234)+ROW()/10000000,"")</f>
        <v/>
      </c>
    </row>
    <row r="235" customFormat="false" ht="21.75" hidden="false" customHeight="true" outlineLevel="0" collapsed="false">
      <c r="B235" s="116"/>
      <c r="C235" s="91"/>
      <c r="D235" s="93"/>
      <c r="E235" s="117"/>
      <c r="F235" s="92"/>
      <c r="G235" s="92"/>
      <c r="H235" s="92"/>
      <c r="I235" s="91"/>
      <c r="J235" s="96"/>
      <c r="O235" s="1" t="str">
        <f aca="true">IF(AND(B235&lt;&gt;"",D235&lt;&gt;"",D235&gt;=TODAY(),OR(H235="",H235=Lists!$E$2)),INT(D235)+N(E235)+ROW()/10000000,"")</f>
        <v/>
      </c>
    </row>
    <row r="236" customFormat="false" ht="21.75" hidden="false" customHeight="true" outlineLevel="0" collapsed="false">
      <c r="B236" s="116"/>
      <c r="C236" s="91"/>
      <c r="D236" s="93"/>
      <c r="E236" s="117"/>
      <c r="F236" s="92"/>
      <c r="G236" s="92"/>
      <c r="H236" s="92"/>
      <c r="I236" s="91"/>
      <c r="J236" s="96"/>
      <c r="O236" s="1" t="str">
        <f aca="true">IF(AND(B236&lt;&gt;"",D236&lt;&gt;"",D236&gt;=TODAY(),OR(H236="",H236=Lists!$E$2)),INT(D236)+N(E236)+ROW()/10000000,"")</f>
        <v/>
      </c>
    </row>
    <row r="237" customFormat="false" ht="21.75" hidden="false" customHeight="true" outlineLevel="0" collapsed="false">
      <c r="B237" s="116"/>
      <c r="C237" s="91"/>
      <c r="D237" s="93"/>
      <c r="E237" s="117"/>
      <c r="F237" s="92"/>
      <c r="G237" s="92"/>
      <c r="H237" s="92"/>
      <c r="I237" s="91"/>
      <c r="J237" s="96"/>
      <c r="O237" s="1" t="str">
        <f aca="true">IF(AND(B237&lt;&gt;"",D237&lt;&gt;"",D237&gt;=TODAY(),OR(H237="",H237=Lists!$E$2)),INT(D237)+N(E237)+ROW()/10000000,"")</f>
        <v/>
      </c>
    </row>
    <row r="238" customFormat="false" ht="21.75" hidden="false" customHeight="true" outlineLevel="0" collapsed="false">
      <c r="B238" s="116"/>
      <c r="C238" s="91"/>
      <c r="D238" s="93"/>
      <c r="E238" s="117"/>
      <c r="F238" s="92"/>
      <c r="G238" s="92"/>
      <c r="H238" s="92"/>
      <c r="I238" s="91"/>
      <c r="J238" s="96"/>
      <c r="O238" s="1" t="str">
        <f aca="true">IF(AND(B238&lt;&gt;"",D238&lt;&gt;"",D238&gt;=TODAY(),OR(H238="",H238=Lists!$E$2)),INT(D238)+N(E238)+ROW()/10000000,"")</f>
        <v/>
      </c>
    </row>
    <row r="239" customFormat="false" ht="21.75" hidden="false" customHeight="true" outlineLevel="0" collapsed="false">
      <c r="B239" s="116"/>
      <c r="C239" s="91"/>
      <c r="D239" s="93"/>
      <c r="E239" s="117"/>
      <c r="F239" s="92"/>
      <c r="G239" s="92"/>
      <c r="H239" s="92"/>
      <c r="I239" s="91"/>
      <c r="J239" s="96"/>
      <c r="O239" s="1" t="str">
        <f aca="true">IF(AND(B239&lt;&gt;"",D239&lt;&gt;"",D239&gt;=TODAY(),OR(H239="",H239=Lists!$E$2)),INT(D239)+N(E239)+ROW()/10000000,"")</f>
        <v/>
      </c>
    </row>
    <row r="240" customFormat="false" ht="21.75" hidden="false" customHeight="true" outlineLevel="0" collapsed="false">
      <c r="B240" s="116"/>
      <c r="C240" s="91"/>
      <c r="D240" s="93"/>
      <c r="E240" s="117"/>
      <c r="F240" s="92"/>
      <c r="G240" s="92"/>
      <c r="H240" s="92"/>
      <c r="I240" s="91"/>
      <c r="J240" s="96"/>
      <c r="O240" s="1" t="str">
        <f aca="true">IF(AND(B240&lt;&gt;"",D240&lt;&gt;"",D240&gt;=TODAY(),OR(H240="",H240=Lists!$E$2)),INT(D240)+N(E240)+ROW()/10000000,"")</f>
        <v/>
      </c>
    </row>
    <row r="241" customFormat="false" ht="21.75" hidden="false" customHeight="true" outlineLevel="0" collapsed="false">
      <c r="B241" s="116"/>
      <c r="C241" s="91"/>
      <c r="D241" s="93"/>
      <c r="E241" s="117"/>
      <c r="F241" s="92"/>
      <c r="G241" s="92"/>
      <c r="H241" s="92"/>
      <c r="I241" s="91"/>
      <c r="J241" s="96"/>
      <c r="O241" s="1" t="str">
        <f aca="true">IF(AND(B241&lt;&gt;"",D241&lt;&gt;"",D241&gt;=TODAY(),OR(H241="",H241=Lists!$E$2)),INT(D241)+N(E241)+ROW()/10000000,"")</f>
        <v/>
      </c>
    </row>
    <row r="242" customFormat="false" ht="21.75" hidden="false" customHeight="true" outlineLevel="0" collapsed="false">
      <c r="B242" s="116"/>
      <c r="C242" s="91"/>
      <c r="D242" s="93"/>
      <c r="E242" s="117"/>
      <c r="F242" s="92"/>
      <c r="G242" s="92"/>
      <c r="H242" s="92"/>
      <c r="I242" s="91"/>
      <c r="J242" s="96"/>
      <c r="O242" s="1" t="str">
        <f aca="true">IF(AND(B242&lt;&gt;"",D242&lt;&gt;"",D242&gt;=TODAY(),OR(H242="",H242=Lists!$E$2)),INT(D242)+N(E242)+ROW()/10000000,"")</f>
        <v/>
      </c>
    </row>
    <row r="243" customFormat="false" ht="21.75" hidden="false" customHeight="true" outlineLevel="0" collapsed="false">
      <c r="B243" s="116"/>
      <c r="C243" s="91"/>
      <c r="D243" s="93"/>
      <c r="E243" s="117"/>
      <c r="F243" s="92"/>
      <c r="G243" s="92"/>
      <c r="H243" s="92"/>
      <c r="I243" s="91"/>
      <c r="J243" s="96"/>
      <c r="O243" s="1" t="str">
        <f aca="true">IF(AND(B243&lt;&gt;"",D243&lt;&gt;"",D243&gt;=TODAY(),OR(H243="",H243=Lists!$E$2)),INT(D243)+N(E243)+ROW()/10000000,"")</f>
        <v/>
      </c>
    </row>
    <row r="244" customFormat="false" ht="21.75" hidden="false" customHeight="true" outlineLevel="0" collapsed="false">
      <c r="B244" s="116"/>
      <c r="C244" s="91"/>
      <c r="D244" s="93"/>
      <c r="E244" s="117"/>
      <c r="F244" s="92"/>
      <c r="G244" s="92"/>
      <c r="H244" s="92"/>
      <c r="I244" s="91"/>
      <c r="J244" s="96"/>
      <c r="O244" s="1" t="str">
        <f aca="true">IF(AND(B244&lt;&gt;"",D244&lt;&gt;"",D244&gt;=TODAY(),OR(H244="",H244=Lists!$E$2)),INT(D244)+N(E244)+ROW()/10000000,"")</f>
        <v/>
      </c>
    </row>
    <row r="245" customFormat="false" ht="21.75" hidden="false" customHeight="true" outlineLevel="0" collapsed="false">
      <c r="B245" s="116"/>
      <c r="C245" s="91"/>
      <c r="D245" s="93"/>
      <c r="E245" s="117"/>
      <c r="F245" s="92"/>
      <c r="G245" s="92"/>
      <c r="H245" s="92"/>
      <c r="I245" s="91"/>
      <c r="J245" s="96"/>
      <c r="O245" s="1" t="str">
        <f aca="true">IF(AND(B245&lt;&gt;"",D245&lt;&gt;"",D245&gt;=TODAY(),OR(H245="",H245=Lists!$E$2)),INT(D245)+N(E245)+ROW()/10000000,"")</f>
        <v/>
      </c>
    </row>
    <row r="246" customFormat="false" ht="21.75" hidden="false" customHeight="true" outlineLevel="0" collapsed="false">
      <c r="B246" s="116"/>
      <c r="C246" s="91"/>
      <c r="D246" s="93"/>
      <c r="E246" s="117"/>
      <c r="F246" s="92"/>
      <c r="G246" s="92"/>
      <c r="H246" s="92"/>
      <c r="I246" s="91"/>
      <c r="J246" s="96"/>
      <c r="O246" s="1" t="str">
        <f aca="true">IF(AND(B246&lt;&gt;"",D246&lt;&gt;"",D246&gt;=TODAY(),OR(H246="",H246=Lists!$E$2)),INT(D246)+N(E246)+ROW()/10000000,"")</f>
        <v/>
      </c>
    </row>
    <row r="247" customFormat="false" ht="21.75" hidden="false" customHeight="true" outlineLevel="0" collapsed="false">
      <c r="B247" s="116"/>
      <c r="C247" s="91"/>
      <c r="D247" s="93"/>
      <c r="E247" s="117"/>
      <c r="F247" s="92"/>
      <c r="G247" s="92"/>
      <c r="H247" s="92"/>
      <c r="I247" s="91"/>
      <c r="J247" s="96"/>
      <c r="O247" s="1" t="str">
        <f aca="true">IF(AND(B247&lt;&gt;"",D247&lt;&gt;"",D247&gt;=TODAY(),OR(H247="",H247=Lists!$E$2)),INT(D247)+N(E247)+ROW()/10000000,"")</f>
        <v/>
      </c>
    </row>
    <row r="248" customFormat="false" ht="21.75" hidden="false" customHeight="true" outlineLevel="0" collapsed="false">
      <c r="B248" s="116"/>
      <c r="C248" s="91"/>
      <c r="D248" s="93"/>
      <c r="E248" s="117"/>
      <c r="F248" s="92"/>
      <c r="G248" s="92"/>
      <c r="H248" s="92"/>
      <c r="I248" s="91"/>
      <c r="J248" s="96"/>
      <c r="O248" s="1" t="str">
        <f aca="true">IF(AND(B248&lt;&gt;"",D248&lt;&gt;"",D248&gt;=TODAY(),OR(H248="",H248=Lists!$E$2)),INT(D248)+N(E248)+ROW()/10000000,"")</f>
        <v/>
      </c>
    </row>
    <row r="249" customFormat="false" ht="21.75" hidden="false" customHeight="true" outlineLevel="0" collapsed="false">
      <c r="B249" s="116"/>
      <c r="C249" s="91"/>
      <c r="D249" s="93"/>
      <c r="E249" s="117"/>
      <c r="F249" s="92"/>
      <c r="G249" s="92"/>
      <c r="H249" s="92"/>
      <c r="I249" s="91"/>
      <c r="J249" s="96"/>
      <c r="O249" s="1" t="str">
        <f aca="true">IF(AND(B249&lt;&gt;"",D249&lt;&gt;"",D249&gt;=TODAY(),OR(H249="",H249=Lists!$E$2)),INT(D249)+N(E249)+ROW()/10000000,"")</f>
        <v/>
      </c>
    </row>
    <row r="250" customFormat="false" ht="21.75" hidden="false" customHeight="true" outlineLevel="0" collapsed="false">
      <c r="B250" s="116"/>
      <c r="C250" s="91"/>
      <c r="D250" s="93"/>
      <c r="E250" s="117"/>
      <c r="F250" s="92"/>
      <c r="G250" s="92"/>
      <c r="H250" s="92"/>
      <c r="I250" s="91"/>
      <c r="J250" s="96"/>
      <c r="O250" s="1" t="str">
        <f aca="true">IF(AND(B250&lt;&gt;"",D250&lt;&gt;"",D250&gt;=TODAY(),OR(H250="",H250=Lists!$E$2)),INT(D250)+N(E250)+ROW()/10000000,"")</f>
        <v/>
      </c>
    </row>
    <row r="251" customFormat="false" ht="21.75" hidden="false" customHeight="true" outlineLevel="0" collapsed="false">
      <c r="B251" s="116"/>
      <c r="C251" s="91"/>
      <c r="D251" s="93"/>
      <c r="E251" s="117"/>
      <c r="F251" s="92"/>
      <c r="G251" s="92"/>
      <c r="H251" s="92"/>
      <c r="I251" s="91"/>
      <c r="J251" s="96"/>
      <c r="O251" s="1" t="str">
        <f aca="true">IF(AND(B251&lt;&gt;"",D251&lt;&gt;"",D251&gt;=TODAY(),OR(H251="",H251=Lists!$E$2)),INT(D251)+N(E251)+ROW()/10000000,"")</f>
        <v/>
      </c>
    </row>
    <row r="252" customFormat="false" ht="21.75" hidden="false" customHeight="true" outlineLevel="0" collapsed="false">
      <c r="B252" s="116"/>
      <c r="C252" s="91"/>
      <c r="D252" s="93"/>
      <c r="E252" s="117"/>
      <c r="F252" s="92"/>
      <c r="G252" s="92"/>
      <c r="H252" s="92"/>
      <c r="I252" s="91"/>
      <c r="J252" s="96"/>
      <c r="O252" s="1" t="str">
        <f aca="true">IF(AND(B252&lt;&gt;"",D252&lt;&gt;"",D252&gt;=TODAY(),OR(H252="",H252=Lists!$E$2)),INT(D252)+N(E252)+ROW()/10000000,"")</f>
        <v/>
      </c>
    </row>
    <row r="253" customFormat="false" ht="21.75" hidden="false" customHeight="true" outlineLevel="0" collapsed="false">
      <c r="B253" s="116"/>
      <c r="C253" s="91"/>
      <c r="D253" s="93"/>
      <c r="E253" s="117"/>
      <c r="F253" s="92"/>
      <c r="G253" s="92"/>
      <c r="H253" s="92"/>
      <c r="I253" s="91"/>
      <c r="J253" s="96"/>
      <c r="O253" s="1" t="str">
        <f aca="true">IF(AND(B253&lt;&gt;"",D253&lt;&gt;"",D253&gt;=TODAY(),OR(H253="",H253=Lists!$E$2)),INT(D253)+N(E253)+ROW()/10000000,"")</f>
        <v/>
      </c>
    </row>
    <row r="254" customFormat="false" ht="21.75" hidden="false" customHeight="true" outlineLevel="0" collapsed="false">
      <c r="B254" s="116"/>
      <c r="C254" s="91"/>
      <c r="D254" s="93"/>
      <c r="E254" s="117"/>
      <c r="F254" s="92"/>
      <c r="G254" s="92"/>
      <c r="H254" s="92"/>
      <c r="I254" s="91"/>
      <c r="J254" s="96"/>
      <c r="O254" s="1" t="str">
        <f aca="true">IF(AND(B254&lt;&gt;"",D254&lt;&gt;"",D254&gt;=TODAY(),OR(H254="",H254=Lists!$E$2)),INT(D254)+N(E254)+ROW()/10000000,"")</f>
        <v/>
      </c>
    </row>
    <row r="255" customFormat="false" ht="21.75" hidden="false" customHeight="true" outlineLevel="0" collapsed="false">
      <c r="B255" s="116"/>
      <c r="C255" s="91"/>
      <c r="D255" s="93"/>
      <c r="E255" s="117"/>
      <c r="F255" s="92"/>
      <c r="G255" s="92"/>
      <c r="H255" s="92"/>
      <c r="I255" s="91"/>
      <c r="J255" s="96"/>
      <c r="O255" s="1" t="str">
        <f aca="true">IF(AND(B255&lt;&gt;"",D255&lt;&gt;"",D255&gt;=TODAY(),OR(H255="",H255=Lists!$E$2)),INT(D255)+N(E255)+ROW()/10000000,"")</f>
        <v/>
      </c>
    </row>
    <row r="256" customFormat="false" ht="21.75" hidden="false" customHeight="true" outlineLevel="0" collapsed="false">
      <c r="B256" s="116"/>
      <c r="C256" s="91"/>
      <c r="D256" s="93"/>
      <c r="E256" s="117"/>
      <c r="F256" s="92"/>
      <c r="G256" s="92"/>
      <c r="H256" s="92"/>
      <c r="I256" s="91"/>
      <c r="J256" s="96"/>
      <c r="O256" s="1" t="str">
        <f aca="true">IF(AND(B256&lt;&gt;"",D256&lt;&gt;"",D256&gt;=TODAY(),OR(H256="",H256=Lists!$E$2)),INT(D256)+N(E256)+ROW()/10000000,"")</f>
        <v/>
      </c>
    </row>
    <row r="257" customFormat="false" ht="21.75" hidden="false" customHeight="true" outlineLevel="0" collapsed="false">
      <c r="B257" s="116"/>
      <c r="C257" s="91"/>
      <c r="D257" s="93"/>
      <c r="E257" s="117"/>
      <c r="F257" s="92"/>
      <c r="G257" s="92"/>
      <c r="H257" s="92"/>
      <c r="I257" s="91"/>
      <c r="J257" s="96"/>
      <c r="O257" s="1" t="str">
        <f aca="true">IF(AND(B257&lt;&gt;"",D257&lt;&gt;"",D257&gt;=TODAY(),OR(H257="",H257=Lists!$E$2)),INT(D257)+N(E257)+ROW()/10000000,"")</f>
        <v/>
      </c>
    </row>
    <row r="258" customFormat="false" ht="21.75" hidden="false" customHeight="true" outlineLevel="0" collapsed="false">
      <c r="B258" s="116"/>
      <c r="C258" s="91"/>
      <c r="D258" s="93"/>
      <c r="E258" s="117"/>
      <c r="F258" s="92"/>
      <c r="G258" s="92"/>
      <c r="H258" s="92"/>
      <c r="I258" s="91"/>
      <c r="J258" s="96"/>
      <c r="O258" s="1" t="str">
        <f aca="true">IF(AND(B258&lt;&gt;"",D258&lt;&gt;"",D258&gt;=TODAY(),OR(H258="",H258=Lists!$E$2)),INT(D258)+N(E258)+ROW()/10000000,"")</f>
        <v/>
      </c>
    </row>
    <row r="259" customFormat="false" ht="21.75" hidden="false" customHeight="true" outlineLevel="0" collapsed="false">
      <c r="B259" s="116"/>
      <c r="C259" s="91"/>
      <c r="D259" s="93"/>
      <c r="E259" s="117"/>
      <c r="F259" s="92"/>
      <c r="G259" s="92"/>
      <c r="H259" s="92"/>
      <c r="I259" s="91"/>
      <c r="J259" s="96"/>
      <c r="O259" s="1" t="str">
        <f aca="true">IF(AND(B259&lt;&gt;"",D259&lt;&gt;"",D259&gt;=TODAY(),OR(H259="",H259=Lists!$E$2)),INT(D259)+N(E259)+ROW()/10000000,"")</f>
        <v/>
      </c>
    </row>
    <row r="260" customFormat="false" ht="21.75" hidden="false" customHeight="true" outlineLevel="0" collapsed="false">
      <c r="B260" s="116"/>
      <c r="C260" s="91"/>
      <c r="D260" s="93"/>
      <c r="E260" s="117"/>
      <c r="F260" s="92"/>
      <c r="G260" s="92"/>
      <c r="H260" s="92"/>
      <c r="I260" s="91"/>
      <c r="J260" s="96"/>
      <c r="O260" s="1" t="str">
        <f aca="true">IF(AND(B260&lt;&gt;"",D260&lt;&gt;"",D260&gt;=TODAY(),OR(H260="",H260=Lists!$E$2)),INT(D260)+N(E260)+ROW()/10000000,"")</f>
        <v/>
      </c>
    </row>
    <row r="261" customFormat="false" ht="21.75" hidden="false" customHeight="true" outlineLevel="0" collapsed="false">
      <c r="B261" s="116"/>
      <c r="C261" s="91"/>
      <c r="D261" s="93"/>
      <c r="E261" s="117"/>
      <c r="F261" s="92"/>
      <c r="G261" s="92"/>
      <c r="H261" s="92"/>
      <c r="I261" s="91"/>
      <c r="J261" s="96"/>
      <c r="O261" s="1" t="str">
        <f aca="true">IF(AND(B261&lt;&gt;"",D261&lt;&gt;"",D261&gt;=TODAY(),OR(H261="",H261=Lists!$E$2)),INT(D261)+N(E261)+ROW()/10000000,"")</f>
        <v/>
      </c>
    </row>
    <row r="262" customFormat="false" ht="21.75" hidden="false" customHeight="true" outlineLevel="0" collapsed="false">
      <c r="B262" s="116"/>
      <c r="C262" s="91"/>
      <c r="D262" s="93"/>
      <c r="E262" s="117"/>
      <c r="F262" s="92"/>
      <c r="G262" s="92"/>
      <c r="H262" s="92"/>
      <c r="I262" s="91"/>
      <c r="J262" s="96"/>
      <c r="O262" s="1" t="str">
        <f aca="true">IF(AND(B262&lt;&gt;"",D262&lt;&gt;"",D262&gt;=TODAY(),OR(H262="",H262=Lists!$E$2)),INT(D262)+N(E262)+ROW()/10000000,"")</f>
        <v/>
      </c>
    </row>
    <row r="263" customFormat="false" ht="21.75" hidden="false" customHeight="true" outlineLevel="0" collapsed="false">
      <c r="B263" s="116"/>
      <c r="C263" s="91"/>
      <c r="D263" s="93"/>
      <c r="E263" s="117"/>
      <c r="F263" s="92"/>
      <c r="G263" s="92"/>
      <c r="H263" s="92"/>
      <c r="I263" s="91"/>
      <c r="J263" s="96"/>
      <c r="O263" s="1" t="str">
        <f aca="true">IF(AND(B263&lt;&gt;"",D263&lt;&gt;"",D263&gt;=TODAY(),OR(H263="",H263=Lists!$E$2)),INT(D263)+N(E263)+ROW()/10000000,"")</f>
        <v/>
      </c>
    </row>
    <row r="264" customFormat="false" ht="21.75" hidden="false" customHeight="true" outlineLevel="0" collapsed="false">
      <c r="B264" s="116"/>
      <c r="C264" s="91"/>
      <c r="D264" s="93"/>
      <c r="E264" s="117"/>
      <c r="F264" s="92"/>
      <c r="G264" s="92"/>
      <c r="H264" s="92"/>
      <c r="I264" s="91"/>
      <c r="J264" s="96"/>
      <c r="O264" s="1" t="str">
        <f aca="true">IF(AND(B264&lt;&gt;"",D264&lt;&gt;"",D264&gt;=TODAY(),OR(H264="",H264=Lists!$E$2)),INT(D264)+N(E264)+ROW()/10000000,"")</f>
        <v/>
      </c>
    </row>
    <row r="265" customFormat="false" ht="21.75" hidden="false" customHeight="true" outlineLevel="0" collapsed="false">
      <c r="B265" s="116"/>
      <c r="C265" s="91"/>
      <c r="D265" s="93"/>
      <c r="E265" s="117"/>
      <c r="F265" s="92"/>
      <c r="G265" s="92"/>
      <c r="H265" s="92"/>
      <c r="I265" s="91"/>
      <c r="J265" s="96"/>
      <c r="O265" s="1" t="str">
        <f aca="true">IF(AND(B265&lt;&gt;"",D265&lt;&gt;"",D265&gt;=TODAY(),OR(H265="",H265=Lists!$E$2)),INT(D265)+N(E265)+ROW()/10000000,"")</f>
        <v/>
      </c>
    </row>
    <row r="266" customFormat="false" ht="21.75" hidden="false" customHeight="true" outlineLevel="0" collapsed="false">
      <c r="B266" s="116"/>
      <c r="C266" s="91"/>
      <c r="D266" s="93"/>
      <c r="E266" s="117"/>
      <c r="F266" s="92"/>
      <c r="G266" s="92"/>
      <c r="H266" s="92"/>
      <c r="I266" s="91"/>
      <c r="J266" s="96"/>
      <c r="O266" s="1" t="str">
        <f aca="true">IF(AND(B266&lt;&gt;"",D266&lt;&gt;"",D266&gt;=TODAY(),OR(H266="",H266=Lists!$E$2)),INT(D266)+N(E266)+ROW()/10000000,"")</f>
        <v/>
      </c>
    </row>
    <row r="267" customFormat="false" ht="21.75" hidden="false" customHeight="true" outlineLevel="0" collapsed="false">
      <c r="B267" s="116"/>
      <c r="C267" s="91"/>
      <c r="D267" s="93"/>
      <c r="E267" s="117"/>
      <c r="F267" s="92"/>
      <c r="G267" s="92"/>
      <c r="H267" s="92"/>
      <c r="I267" s="91"/>
      <c r="J267" s="96"/>
      <c r="O267" s="1" t="str">
        <f aca="true">IF(AND(B267&lt;&gt;"",D267&lt;&gt;"",D267&gt;=TODAY(),OR(H267="",H267=Lists!$E$2)),INT(D267)+N(E267)+ROW()/10000000,"")</f>
        <v/>
      </c>
    </row>
    <row r="268" customFormat="false" ht="21.75" hidden="false" customHeight="true" outlineLevel="0" collapsed="false">
      <c r="B268" s="116"/>
      <c r="C268" s="91"/>
      <c r="D268" s="93"/>
      <c r="E268" s="117"/>
      <c r="F268" s="92"/>
      <c r="G268" s="92"/>
      <c r="H268" s="92"/>
      <c r="I268" s="91"/>
      <c r="J268" s="96"/>
      <c r="O268" s="1" t="str">
        <f aca="true">IF(AND(B268&lt;&gt;"",D268&lt;&gt;"",D268&gt;=TODAY(),OR(H268="",H268=Lists!$E$2)),INT(D268)+N(E268)+ROW()/10000000,"")</f>
        <v/>
      </c>
    </row>
    <row r="269" customFormat="false" ht="21.75" hidden="false" customHeight="true" outlineLevel="0" collapsed="false">
      <c r="B269" s="116"/>
      <c r="C269" s="91"/>
      <c r="D269" s="93"/>
      <c r="E269" s="117"/>
      <c r="F269" s="92"/>
      <c r="G269" s="92"/>
      <c r="H269" s="92"/>
      <c r="I269" s="91"/>
      <c r="J269" s="96"/>
      <c r="O269" s="1" t="str">
        <f aca="true">IF(AND(B269&lt;&gt;"",D269&lt;&gt;"",D269&gt;=TODAY(),OR(H269="",H269=Lists!$E$2)),INT(D269)+N(E269)+ROW()/10000000,"")</f>
        <v/>
      </c>
    </row>
    <row r="270" customFormat="false" ht="21.75" hidden="false" customHeight="true" outlineLevel="0" collapsed="false">
      <c r="B270" s="116"/>
      <c r="C270" s="91"/>
      <c r="D270" s="93"/>
      <c r="E270" s="117"/>
      <c r="F270" s="92"/>
      <c r="G270" s="92"/>
      <c r="H270" s="92"/>
      <c r="I270" s="91"/>
      <c r="J270" s="96"/>
      <c r="O270" s="1" t="str">
        <f aca="true">IF(AND(B270&lt;&gt;"",D270&lt;&gt;"",D270&gt;=TODAY(),OR(H270="",H270=Lists!$E$2)),INT(D270)+N(E270)+ROW()/10000000,"")</f>
        <v/>
      </c>
    </row>
    <row r="271" customFormat="false" ht="21.75" hidden="false" customHeight="true" outlineLevel="0" collapsed="false">
      <c r="B271" s="116"/>
      <c r="C271" s="91"/>
      <c r="D271" s="93"/>
      <c r="E271" s="117"/>
      <c r="F271" s="92"/>
      <c r="G271" s="92"/>
      <c r="H271" s="92"/>
      <c r="I271" s="91"/>
      <c r="J271" s="96"/>
      <c r="O271" s="1" t="str">
        <f aca="true">IF(AND(B271&lt;&gt;"",D271&lt;&gt;"",D271&gt;=TODAY(),OR(H271="",H271=Lists!$E$2)),INT(D271)+N(E271)+ROW()/10000000,"")</f>
        <v/>
      </c>
    </row>
    <row r="272" customFormat="false" ht="21.75" hidden="false" customHeight="true" outlineLevel="0" collapsed="false">
      <c r="B272" s="116"/>
      <c r="C272" s="91"/>
      <c r="D272" s="93"/>
      <c r="E272" s="117"/>
      <c r="F272" s="92"/>
      <c r="G272" s="92"/>
      <c r="H272" s="92"/>
      <c r="I272" s="91"/>
      <c r="J272" s="96"/>
      <c r="O272" s="1" t="str">
        <f aca="true">IF(AND(B272&lt;&gt;"",D272&lt;&gt;"",D272&gt;=TODAY(),OR(H272="",H272=Lists!$E$2)),INT(D272)+N(E272)+ROW()/10000000,"")</f>
        <v/>
      </c>
    </row>
    <row r="273" customFormat="false" ht="21.75" hidden="false" customHeight="true" outlineLevel="0" collapsed="false">
      <c r="B273" s="116"/>
      <c r="C273" s="91"/>
      <c r="D273" s="93"/>
      <c r="E273" s="117"/>
      <c r="F273" s="92"/>
      <c r="G273" s="92"/>
      <c r="H273" s="92"/>
      <c r="I273" s="91"/>
      <c r="J273" s="96"/>
      <c r="O273" s="1" t="str">
        <f aca="true">IF(AND(B273&lt;&gt;"",D273&lt;&gt;"",D273&gt;=TODAY(),OR(H273="",H273=Lists!$E$2)),INT(D273)+N(E273)+ROW()/10000000,"")</f>
        <v/>
      </c>
    </row>
    <row r="274" customFormat="false" ht="21.75" hidden="false" customHeight="true" outlineLevel="0" collapsed="false">
      <c r="B274" s="116"/>
      <c r="C274" s="91"/>
      <c r="D274" s="93"/>
      <c r="E274" s="117"/>
      <c r="F274" s="92"/>
      <c r="G274" s="92"/>
      <c r="H274" s="92"/>
      <c r="I274" s="91"/>
      <c r="J274" s="96"/>
      <c r="O274" s="1" t="str">
        <f aca="true">IF(AND(B274&lt;&gt;"",D274&lt;&gt;"",D274&gt;=TODAY(),OR(H274="",H274=Lists!$E$2)),INT(D274)+N(E274)+ROW()/10000000,"")</f>
        <v/>
      </c>
    </row>
    <row r="275" customFormat="false" ht="21.75" hidden="false" customHeight="true" outlineLevel="0" collapsed="false">
      <c r="B275" s="116"/>
      <c r="C275" s="91"/>
      <c r="D275" s="93"/>
      <c r="E275" s="117"/>
      <c r="F275" s="92"/>
      <c r="G275" s="92"/>
      <c r="H275" s="92"/>
      <c r="I275" s="91"/>
      <c r="J275" s="96"/>
      <c r="O275" s="1" t="str">
        <f aca="true">IF(AND(B275&lt;&gt;"",D275&lt;&gt;"",D275&gt;=TODAY(),OR(H275="",H275=Lists!$E$2)),INT(D275)+N(E275)+ROW()/10000000,"")</f>
        <v/>
      </c>
    </row>
    <row r="276" customFormat="false" ht="21.75" hidden="false" customHeight="true" outlineLevel="0" collapsed="false">
      <c r="B276" s="116"/>
      <c r="C276" s="91"/>
      <c r="D276" s="93"/>
      <c r="E276" s="117"/>
      <c r="F276" s="92"/>
      <c r="G276" s="92"/>
      <c r="H276" s="92"/>
      <c r="I276" s="91"/>
      <c r="J276" s="96"/>
      <c r="O276" s="1" t="str">
        <f aca="true">IF(AND(B276&lt;&gt;"",D276&lt;&gt;"",D276&gt;=TODAY(),OR(H276="",H276=Lists!$E$2)),INT(D276)+N(E276)+ROW()/10000000,"")</f>
        <v/>
      </c>
    </row>
    <row r="277" customFormat="false" ht="21.75" hidden="false" customHeight="true" outlineLevel="0" collapsed="false">
      <c r="B277" s="116"/>
      <c r="C277" s="91"/>
      <c r="D277" s="93"/>
      <c r="E277" s="117"/>
      <c r="F277" s="92"/>
      <c r="G277" s="92"/>
      <c r="H277" s="92"/>
      <c r="I277" s="91"/>
      <c r="J277" s="96"/>
      <c r="O277" s="1" t="str">
        <f aca="true">IF(AND(B277&lt;&gt;"",D277&lt;&gt;"",D277&gt;=TODAY(),OR(H277="",H277=Lists!$E$2)),INT(D277)+N(E277)+ROW()/10000000,"")</f>
        <v/>
      </c>
    </row>
    <row r="278" customFormat="false" ht="21.75" hidden="false" customHeight="true" outlineLevel="0" collapsed="false">
      <c r="B278" s="116"/>
      <c r="C278" s="91"/>
      <c r="D278" s="93"/>
      <c r="E278" s="117"/>
      <c r="F278" s="92"/>
      <c r="G278" s="92"/>
      <c r="H278" s="92"/>
      <c r="I278" s="91"/>
      <c r="J278" s="96"/>
      <c r="O278" s="1" t="str">
        <f aca="true">IF(AND(B278&lt;&gt;"",D278&lt;&gt;"",D278&gt;=TODAY(),OR(H278="",H278=Lists!$E$2)),INT(D278)+N(E278)+ROW()/10000000,"")</f>
        <v/>
      </c>
    </row>
    <row r="279" customFormat="false" ht="21.75" hidden="false" customHeight="true" outlineLevel="0" collapsed="false">
      <c r="B279" s="116"/>
      <c r="C279" s="91"/>
      <c r="D279" s="93"/>
      <c r="E279" s="117"/>
      <c r="F279" s="92"/>
      <c r="G279" s="92"/>
      <c r="H279" s="92"/>
      <c r="I279" s="91"/>
      <c r="J279" s="96"/>
      <c r="O279" s="1" t="str">
        <f aca="true">IF(AND(B279&lt;&gt;"",D279&lt;&gt;"",D279&gt;=TODAY(),OR(H279="",H279=Lists!$E$2)),INT(D279)+N(E279)+ROW()/10000000,"")</f>
        <v/>
      </c>
    </row>
    <row r="280" customFormat="false" ht="21.75" hidden="false" customHeight="true" outlineLevel="0" collapsed="false">
      <c r="B280" s="116"/>
      <c r="C280" s="91"/>
      <c r="D280" s="93"/>
      <c r="E280" s="117"/>
      <c r="F280" s="92"/>
      <c r="G280" s="92"/>
      <c r="H280" s="92"/>
      <c r="I280" s="91"/>
      <c r="J280" s="96"/>
      <c r="O280" s="1" t="str">
        <f aca="true">IF(AND(B280&lt;&gt;"",D280&lt;&gt;"",D280&gt;=TODAY(),OR(H280="",H280=Lists!$E$2)),INT(D280)+N(E280)+ROW()/10000000,"")</f>
        <v/>
      </c>
    </row>
    <row r="281" customFormat="false" ht="21.75" hidden="false" customHeight="true" outlineLevel="0" collapsed="false">
      <c r="B281" s="116"/>
      <c r="C281" s="91"/>
      <c r="D281" s="93"/>
      <c r="E281" s="117"/>
      <c r="F281" s="92"/>
      <c r="G281" s="92"/>
      <c r="H281" s="92"/>
      <c r="I281" s="91"/>
      <c r="J281" s="96"/>
      <c r="O281" s="1" t="str">
        <f aca="true">IF(AND(B281&lt;&gt;"",D281&lt;&gt;"",D281&gt;=TODAY(),OR(H281="",H281=Lists!$E$2)),INT(D281)+N(E281)+ROW()/10000000,"")</f>
        <v/>
      </c>
    </row>
    <row r="282" customFormat="false" ht="21.75" hidden="false" customHeight="true" outlineLevel="0" collapsed="false">
      <c r="B282" s="116"/>
      <c r="C282" s="91"/>
      <c r="D282" s="93"/>
      <c r="E282" s="117"/>
      <c r="F282" s="92"/>
      <c r="G282" s="92"/>
      <c r="H282" s="92"/>
      <c r="I282" s="91"/>
      <c r="J282" s="96"/>
      <c r="O282" s="1" t="str">
        <f aca="true">IF(AND(B282&lt;&gt;"",D282&lt;&gt;"",D282&gt;=TODAY(),OR(H282="",H282=Lists!$E$2)),INT(D282)+N(E282)+ROW()/10000000,"")</f>
        <v/>
      </c>
    </row>
    <row r="283" customFormat="false" ht="21.75" hidden="false" customHeight="true" outlineLevel="0" collapsed="false">
      <c r="B283" s="116"/>
      <c r="C283" s="91"/>
      <c r="D283" s="93"/>
      <c r="E283" s="117"/>
      <c r="F283" s="92"/>
      <c r="G283" s="92"/>
      <c r="H283" s="92"/>
      <c r="I283" s="91"/>
      <c r="J283" s="96"/>
      <c r="O283" s="1" t="str">
        <f aca="true">IF(AND(B283&lt;&gt;"",D283&lt;&gt;"",D283&gt;=TODAY(),OR(H283="",H283=Lists!$E$2)),INT(D283)+N(E283)+ROW()/10000000,"")</f>
        <v/>
      </c>
    </row>
    <row r="284" customFormat="false" ht="21.75" hidden="false" customHeight="true" outlineLevel="0" collapsed="false">
      <c r="B284" s="116"/>
      <c r="C284" s="91"/>
      <c r="D284" s="93"/>
      <c r="E284" s="117"/>
      <c r="F284" s="92"/>
      <c r="G284" s="92"/>
      <c r="H284" s="92"/>
      <c r="I284" s="91"/>
      <c r="J284" s="96"/>
      <c r="O284" s="1" t="str">
        <f aca="true">IF(AND(B284&lt;&gt;"",D284&lt;&gt;"",D284&gt;=TODAY(),OR(H284="",H284=Lists!$E$2)),INT(D284)+N(E284)+ROW()/10000000,"")</f>
        <v/>
      </c>
    </row>
    <row r="285" customFormat="false" ht="21.75" hidden="false" customHeight="true" outlineLevel="0" collapsed="false">
      <c r="B285" s="116"/>
      <c r="C285" s="91"/>
      <c r="D285" s="93"/>
      <c r="E285" s="117"/>
      <c r="F285" s="92"/>
      <c r="G285" s="92"/>
      <c r="H285" s="92"/>
      <c r="I285" s="91"/>
      <c r="J285" s="96"/>
      <c r="O285" s="1" t="str">
        <f aca="true">IF(AND(B285&lt;&gt;"",D285&lt;&gt;"",D285&gt;=TODAY(),OR(H285="",H285=Lists!$E$2)),INT(D285)+N(E285)+ROW()/10000000,"")</f>
        <v/>
      </c>
    </row>
    <row r="286" customFormat="false" ht="21.75" hidden="false" customHeight="true" outlineLevel="0" collapsed="false">
      <c r="B286" s="116"/>
      <c r="C286" s="91"/>
      <c r="D286" s="93"/>
      <c r="E286" s="117"/>
      <c r="F286" s="92"/>
      <c r="G286" s="92"/>
      <c r="H286" s="92"/>
      <c r="I286" s="91"/>
      <c r="J286" s="96"/>
      <c r="O286" s="1" t="str">
        <f aca="true">IF(AND(B286&lt;&gt;"",D286&lt;&gt;"",D286&gt;=TODAY(),OR(H286="",H286=Lists!$E$2)),INT(D286)+N(E286)+ROW()/10000000,"")</f>
        <v/>
      </c>
    </row>
    <row r="287" customFormat="false" ht="21.75" hidden="false" customHeight="true" outlineLevel="0" collapsed="false">
      <c r="B287" s="116"/>
      <c r="C287" s="91"/>
      <c r="D287" s="93"/>
      <c r="E287" s="117"/>
      <c r="F287" s="92"/>
      <c r="G287" s="92"/>
      <c r="H287" s="92"/>
      <c r="I287" s="91"/>
      <c r="J287" s="96"/>
      <c r="O287" s="1" t="str">
        <f aca="true">IF(AND(B287&lt;&gt;"",D287&lt;&gt;"",D287&gt;=TODAY(),OR(H287="",H287=Lists!$E$2)),INT(D287)+N(E287)+ROW()/10000000,"")</f>
        <v/>
      </c>
    </row>
    <row r="288" customFormat="false" ht="21.75" hidden="false" customHeight="true" outlineLevel="0" collapsed="false">
      <c r="B288" s="116"/>
      <c r="C288" s="91"/>
      <c r="D288" s="93"/>
      <c r="E288" s="117"/>
      <c r="F288" s="92"/>
      <c r="G288" s="92"/>
      <c r="H288" s="92"/>
      <c r="I288" s="91"/>
      <c r="J288" s="96"/>
      <c r="O288" s="1" t="str">
        <f aca="true">IF(AND(B288&lt;&gt;"",D288&lt;&gt;"",D288&gt;=TODAY(),OR(H288="",H288=Lists!$E$2)),INT(D288)+N(E288)+ROW()/10000000,"")</f>
        <v/>
      </c>
    </row>
    <row r="289" customFormat="false" ht="21.75" hidden="false" customHeight="true" outlineLevel="0" collapsed="false">
      <c r="B289" s="116"/>
      <c r="C289" s="91"/>
      <c r="D289" s="93"/>
      <c r="E289" s="117"/>
      <c r="F289" s="92"/>
      <c r="G289" s="92"/>
      <c r="H289" s="92"/>
      <c r="I289" s="91"/>
      <c r="J289" s="96"/>
      <c r="O289" s="1" t="str">
        <f aca="true">IF(AND(B289&lt;&gt;"",D289&lt;&gt;"",D289&gt;=TODAY(),OR(H289="",H289=Lists!$E$2)),INT(D289)+N(E289)+ROW()/10000000,"")</f>
        <v/>
      </c>
    </row>
    <row r="290" customFormat="false" ht="21.75" hidden="false" customHeight="true" outlineLevel="0" collapsed="false">
      <c r="B290" s="116"/>
      <c r="C290" s="91"/>
      <c r="D290" s="93"/>
      <c r="E290" s="117"/>
      <c r="F290" s="92"/>
      <c r="G290" s="92"/>
      <c r="H290" s="92"/>
      <c r="I290" s="91"/>
      <c r="J290" s="96"/>
      <c r="O290" s="1" t="str">
        <f aca="true">IF(AND(B290&lt;&gt;"",D290&lt;&gt;"",D290&gt;=TODAY(),OR(H290="",H290=Lists!$E$2)),INT(D290)+N(E290)+ROW()/10000000,"")</f>
        <v/>
      </c>
    </row>
    <row r="291" customFormat="false" ht="21.75" hidden="false" customHeight="true" outlineLevel="0" collapsed="false">
      <c r="B291" s="116"/>
      <c r="C291" s="91"/>
      <c r="D291" s="93"/>
      <c r="E291" s="117"/>
      <c r="F291" s="92"/>
      <c r="G291" s="92"/>
      <c r="H291" s="92"/>
      <c r="I291" s="91"/>
      <c r="J291" s="96"/>
      <c r="O291" s="1" t="str">
        <f aca="true">IF(AND(B291&lt;&gt;"",D291&lt;&gt;"",D291&gt;=TODAY(),OR(H291="",H291=Lists!$E$2)),INT(D291)+N(E291)+ROW()/10000000,"")</f>
        <v/>
      </c>
    </row>
    <row r="292" customFormat="false" ht="21.75" hidden="false" customHeight="true" outlineLevel="0" collapsed="false">
      <c r="B292" s="116"/>
      <c r="C292" s="91"/>
      <c r="D292" s="93"/>
      <c r="E292" s="117"/>
      <c r="F292" s="92"/>
      <c r="G292" s="92"/>
      <c r="H292" s="92"/>
      <c r="I292" s="91"/>
      <c r="J292" s="96"/>
      <c r="O292" s="1" t="str">
        <f aca="true">IF(AND(B292&lt;&gt;"",D292&lt;&gt;"",D292&gt;=TODAY(),OR(H292="",H292=Lists!$E$2)),INT(D292)+N(E292)+ROW()/10000000,"")</f>
        <v/>
      </c>
    </row>
    <row r="293" customFormat="false" ht="21.75" hidden="false" customHeight="true" outlineLevel="0" collapsed="false">
      <c r="B293" s="116"/>
      <c r="C293" s="91"/>
      <c r="D293" s="93"/>
      <c r="E293" s="117"/>
      <c r="F293" s="92"/>
      <c r="G293" s="92"/>
      <c r="H293" s="92"/>
      <c r="I293" s="91"/>
      <c r="J293" s="96"/>
      <c r="O293" s="1" t="str">
        <f aca="true">IF(AND(B293&lt;&gt;"",D293&lt;&gt;"",D293&gt;=TODAY(),OR(H293="",H293=Lists!$E$2)),INT(D293)+N(E293)+ROW()/10000000,"")</f>
        <v/>
      </c>
    </row>
    <row r="294" customFormat="false" ht="21.75" hidden="false" customHeight="true" outlineLevel="0" collapsed="false">
      <c r="B294" s="116"/>
      <c r="C294" s="91"/>
      <c r="D294" s="93"/>
      <c r="E294" s="117"/>
      <c r="F294" s="92"/>
      <c r="G294" s="92"/>
      <c r="H294" s="92"/>
      <c r="I294" s="91"/>
      <c r="J294" s="96"/>
      <c r="O294" s="1" t="str">
        <f aca="true">IF(AND(B294&lt;&gt;"",D294&lt;&gt;"",D294&gt;=TODAY(),OR(H294="",H294=Lists!$E$2)),INT(D294)+N(E294)+ROW()/10000000,"")</f>
        <v/>
      </c>
    </row>
    <row r="295" customFormat="false" ht="21.75" hidden="false" customHeight="true" outlineLevel="0" collapsed="false">
      <c r="B295" s="116"/>
      <c r="C295" s="91"/>
      <c r="D295" s="93"/>
      <c r="E295" s="117"/>
      <c r="F295" s="92"/>
      <c r="G295" s="92"/>
      <c r="H295" s="92"/>
      <c r="I295" s="91"/>
      <c r="J295" s="96"/>
      <c r="O295" s="1" t="str">
        <f aca="true">IF(AND(B295&lt;&gt;"",D295&lt;&gt;"",D295&gt;=TODAY(),OR(H295="",H295=Lists!$E$2)),INT(D295)+N(E295)+ROW()/10000000,"")</f>
        <v/>
      </c>
    </row>
    <row r="296" customFormat="false" ht="21.75" hidden="false" customHeight="true" outlineLevel="0" collapsed="false">
      <c r="B296" s="116"/>
      <c r="C296" s="91"/>
      <c r="D296" s="93"/>
      <c r="E296" s="117"/>
      <c r="F296" s="92"/>
      <c r="G296" s="92"/>
      <c r="H296" s="92"/>
      <c r="I296" s="91"/>
      <c r="J296" s="96"/>
      <c r="O296" s="1" t="str">
        <f aca="true">IF(AND(B296&lt;&gt;"",D296&lt;&gt;"",D296&gt;=TODAY(),OR(H296="",H296=Lists!$E$2)),INT(D296)+N(E296)+ROW()/10000000,"")</f>
        <v/>
      </c>
    </row>
    <row r="297" customFormat="false" ht="21.75" hidden="false" customHeight="true" outlineLevel="0" collapsed="false">
      <c r="B297" s="116"/>
      <c r="C297" s="91"/>
      <c r="D297" s="93"/>
      <c r="E297" s="117"/>
      <c r="F297" s="92"/>
      <c r="G297" s="92"/>
      <c r="H297" s="92"/>
      <c r="I297" s="91"/>
      <c r="J297" s="96"/>
      <c r="O297" s="1" t="str">
        <f aca="true">IF(AND(B297&lt;&gt;"",D297&lt;&gt;"",D297&gt;=TODAY(),OR(H297="",H297=Lists!$E$2)),INT(D297)+N(E297)+ROW()/10000000,"")</f>
        <v/>
      </c>
    </row>
    <row r="298" customFormat="false" ht="21.75" hidden="false" customHeight="true" outlineLevel="0" collapsed="false">
      <c r="B298" s="116"/>
      <c r="C298" s="91"/>
      <c r="D298" s="93"/>
      <c r="E298" s="117"/>
      <c r="F298" s="92"/>
      <c r="G298" s="92"/>
      <c r="H298" s="92"/>
      <c r="I298" s="91"/>
      <c r="J298" s="96"/>
      <c r="O298" s="1" t="str">
        <f aca="true">IF(AND(B298&lt;&gt;"",D298&lt;&gt;"",D298&gt;=TODAY(),OR(H298="",H298=Lists!$E$2)),INT(D298)+N(E298)+ROW()/10000000,"")</f>
        <v/>
      </c>
    </row>
    <row r="299" customFormat="false" ht="21.75" hidden="false" customHeight="true" outlineLevel="0" collapsed="false">
      <c r="B299" s="116"/>
      <c r="C299" s="91"/>
      <c r="D299" s="93"/>
      <c r="E299" s="117"/>
      <c r="F299" s="92"/>
      <c r="G299" s="92"/>
      <c r="H299" s="92"/>
      <c r="I299" s="91"/>
      <c r="J299" s="96"/>
      <c r="O299" s="1" t="str">
        <f aca="true">IF(AND(B299&lt;&gt;"",D299&lt;&gt;"",D299&gt;=TODAY(),OR(H299="",H299=Lists!$E$2)),INT(D299)+N(E299)+ROW()/10000000,"")</f>
        <v/>
      </c>
    </row>
    <row r="300" customFormat="false" ht="21.75" hidden="false" customHeight="true" outlineLevel="0" collapsed="false">
      <c r="B300" s="116"/>
      <c r="C300" s="91"/>
      <c r="D300" s="93"/>
      <c r="E300" s="117"/>
      <c r="F300" s="92"/>
      <c r="G300" s="92"/>
      <c r="H300" s="92"/>
      <c r="I300" s="91"/>
      <c r="J300" s="96"/>
      <c r="O300" s="1" t="str">
        <f aca="true">IF(AND(B300&lt;&gt;"",D300&lt;&gt;"",D300&gt;=TODAY(),OR(H300="",H300=Lists!$E$2)),INT(D300)+N(E300)+ROW()/10000000,"")</f>
        <v/>
      </c>
    </row>
    <row r="301" customFormat="false" ht="21.75" hidden="false" customHeight="true" outlineLevel="0" collapsed="false">
      <c r="B301" s="116"/>
      <c r="C301" s="91"/>
      <c r="D301" s="93"/>
      <c r="E301" s="117"/>
      <c r="F301" s="92"/>
      <c r="G301" s="92"/>
      <c r="H301" s="92"/>
      <c r="I301" s="91"/>
      <c r="J301" s="96"/>
      <c r="O301" s="1" t="str">
        <f aca="true">IF(AND(B301&lt;&gt;"",D301&lt;&gt;"",D301&gt;=TODAY(),OR(H301="",H301=Lists!$E$2)),INT(D301)+N(E301)+ROW()/10000000,"")</f>
        <v/>
      </c>
    </row>
    <row r="302" customFormat="false" ht="21.75" hidden="false" customHeight="true" outlineLevel="0" collapsed="false">
      <c r="B302" s="116"/>
      <c r="C302" s="91"/>
      <c r="D302" s="93"/>
      <c r="E302" s="117"/>
      <c r="F302" s="92"/>
      <c r="G302" s="92"/>
      <c r="H302" s="92"/>
      <c r="I302" s="91"/>
      <c r="J302" s="96"/>
      <c r="O302" s="1" t="str">
        <f aca="true">IF(AND(B302&lt;&gt;"",D302&lt;&gt;"",D302&gt;=TODAY(),OR(H302="",H302=Lists!$E$2)),INT(D302)+N(E302)+ROW()/10000000,"")</f>
        <v/>
      </c>
    </row>
    <row r="303" customFormat="false" ht="21.75" hidden="false" customHeight="true" outlineLevel="0" collapsed="false">
      <c r="B303" s="116"/>
      <c r="C303" s="91"/>
      <c r="D303" s="93"/>
      <c r="E303" s="117"/>
      <c r="F303" s="92"/>
      <c r="G303" s="92"/>
      <c r="H303" s="92"/>
      <c r="I303" s="91"/>
      <c r="J303" s="96"/>
      <c r="O303" s="1" t="str">
        <f aca="true">IF(AND(B303&lt;&gt;"",D303&lt;&gt;"",D303&gt;=TODAY(),OR(H303="",H303=Lists!$E$2)),INT(D303)+N(E303)+ROW()/10000000,"")</f>
        <v/>
      </c>
    </row>
    <row r="304" customFormat="false" ht="21.75" hidden="false" customHeight="true" outlineLevel="0" collapsed="false">
      <c r="B304" s="116"/>
      <c r="C304" s="91"/>
      <c r="D304" s="93"/>
      <c r="E304" s="117"/>
      <c r="F304" s="92"/>
      <c r="G304" s="92"/>
      <c r="H304" s="92"/>
      <c r="I304" s="91"/>
      <c r="J304" s="96"/>
      <c r="O304" s="1" t="str">
        <f aca="true">IF(AND(B304&lt;&gt;"",D304&lt;&gt;"",D304&gt;=TODAY(),OR(H304="",H304=Lists!$E$2)),INT(D304)+N(E304)+ROW()/10000000,"")</f>
        <v/>
      </c>
    </row>
    <row r="305" customFormat="false" ht="21.75" hidden="false" customHeight="true" outlineLevel="0" collapsed="false">
      <c r="B305" s="116"/>
      <c r="C305" s="91"/>
      <c r="D305" s="93"/>
      <c r="E305" s="117"/>
      <c r="F305" s="92"/>
      <c r="G305" s="92"/>
      <c r="H305" s="92"/>
      <c r="I305" s="91"/>
      <c r="J305" s="96"/>
      <c r="O305" s="1" t="str">
        <f aca="true">IF(AND(B305&lt;&gt;"",D305&lt;&gt;"",D305&gt;=TODAY(),OR(H305="",H305=Lists!$E$2)),INT(D305)+N(E305)+ROW()/10000000,"")</f>
        <v/>
      </c>
    </row>
    <row r="306" customFormat="false" ht="21.75" hidden="false" customHeight="true" outlineLevel="0" collapsed="false">
      <c r="B306" s="116"/>
      <c r="C306" s="91"/>
      <c r="D306" s="93"/>
      <c r="E306" s="117"/>
      <c r="F306" s="92"/>
      <c r="G306" s="92"/>
      <c r="H306" s="92"/>
      <c r="I306" s="91"/>
      <c r="J306" s="96"/>
      <c r="O306" s="1" t="str">
        <f aca="true">IF(AND(B306&lt;&gt;"",D306&lt;&gt;"",D306&gt;=TODAY(),OR(H306="",H306=Lists!$E$2)),INT(D306)+N(E306)+ROW()/10000000,"")</f>
        <v/>
      </c>
    </row>
    <row r="307" customFormat="false" ht="21.75" hidden="false" customHeight="true" outlineLevel="0" collapsed="false">
      <c r="B307" s="116"/>
      <c r="C307" s="91"/>
      <c r="D307" s="93"/>
      <c r="E307" s="117"/>
      <c r="F307" s="92"/>
      <c r="G307" s="92"/>
      <c r="H307" s="92"/>
      <c r="I307" s="91"/>
      <c r="J307" s="96"/>
      <c r="O307" s="1" t="str">
        <f aca="true">IF(AND(B307&lt;&gt;"",D307&lt;&gt;"",D307&gt;=TODAY(),OR(H307="",H307=Lists!$E$2)),INT(D307)+N(E307)+ROW()/10000000,"")</f>
        <v/>
      </c>
    </row>
    <row r="308" customFormat="false" ht="21.75" hidden="false" customHeight="true" outlineLevel="0" collapsed="false">
      <c r="B308" s="116"/>
      <c r="C308" s="91"/>
      <c r="D308" s="93"/>
      <c r="E308" s="117"/>
      <c r="F308" s="92"/>
      <c r="G308" s="92"/>
      <c r="H308" s="92"/>
      <c r="I308" s="91"/>
      <c r="J308" s="96"/>
      <c r="O308" s="1" t="str">
        <f aca="true">IF(AND(B308&lt;&gt;"",D308&lt;&gt;"",D308&gt;=TODAY(),OR(H308="",H308=Lists!$E$2)),INT(D308)+N(E308)+ROW()/10000000,"")</f>
        <v/>
      </c>
    </row>
    <row r="309" customFormat="false" ht="21.75" hidden="false" customHeight="true" outlineLevel="0" collapsed="false">
      <c r="B309" s="116"/>
      <c r="C309" s="91"/>
      <c r="D309" s="93"/>
      <c r="E309" s="117"/>
      <c r="F309" s="92"/>
      <c r="G309" s="92"/>
      <c r="H309" s="92"/>
      <c r="I309" s="91"/>
      <c r="J309" s="96"/>
      <c r="O309" s="1" t="str">
        <f aca="true">IF(AND(B309&lt;&gt;"",D309&lt;&gt;"",D309&gt;=TODAY(),OR(H309="",H309=Lists!$E$2)),INT(D309)+N(E309)+ROW()/10000000,"")</f>
        <v/>
      </c>
    </row>
    <row r="310" customFormat="false" ht="21.75" hidden="false" customHeight="true" outlineLevel="0" collapsed="false">
      <c r="B310" s="116"/>
      <c r="C310" s="91"/>
      <c r="D310" s="93"/>
      <c r="E310" s="117"/>
      <c r="F310" s="92"/>
      <c r="G310" s="92"/>
      <c r="H310" s="92"/>
      <c r="I310" s="91"/>
      <c r="J310" s="96"/>
      <c r="O310" s="1" t="str">
        <f aca="true">IF(AND(B310&lt;&gt;"",D310&lt;&gt;"",D310&gt;=TODAY(),OR(H310="",H310=Lists!$E$2)),INT(D310)+N(E310)+ROW()/10000000,"")</f>
        <v/>
      </c>
    </row>
    <row r="311" customFormat="false" ht="21.75" hidden="false" customHeight="true" outlineLevel="0" collapsed="false">
      <c r="B311" s="116"/>
      <c r="C311" s="91"/>
      <c r="D311" s="93"/>
      <c r="E311" s="117"/>
      <c r="F311" s="92"/>
      <c r="G311" s="92"/>
      <c r="H311" s="92"/>
      <c r="I311" s="91"/>
      <c r="J311" s="96"/>
      <c r="O311" s="1" t="str">
        <f aca="true">IF(AND(B311&lt;&gt;"",D311&lt;&gt;"",D311&gt;=TODAY(),OR(H311="",H311=Lists!$E$2)),INT(D311)+N(E311)+ROW()/10000000,"")</f>
        <v/>
      </c>
    </row>
    <row r="312" customFormat="false" ht="21.75" hidden="false" customHeight="true" outlineLevel="0" collapsed="false">
      <c r="B312" s="116"/>
      <c r="C312" s="91"/>
      <c r="D312" s="93"/>
      <c r="E312" s="117"/>
      <c r="F312" s="92"/>
      <c r="G312" s="92"/>
      <c r="H312" s="92"/>
      <c r="I312" s="91"/>
      <c r="J312" s="96"/>
      <c r="O312" s="1" t="str">
        <f aca="true">IF(AND(B312&lt;&gt;"",D312&lt;&gt;"",D312&gt;=TODAY(),OR(H312="",H312=Lists!$E$2)),INT(D312)+N(E312)+ROW()/10000000,"")</f>
        <v/>
      </c>
    </row>
    <row r="313" customFormat="false" ht="21.75" hidden="false" customHeight="true" outlineLevel="0" collapsed="false">
      <c r="B313" s="116"/>
      <c r="C313" s="91"/>
      <c r="D313" s="93"/>
      <c r="E313" s="117"/>
      <c r="F313" s="92"/>
      <c r="G313" s="92"/>
      <c r="H313" s="92"/>
      <c r="I313" s="91"/>
      <c r="J313" s="96"/>
      <c r="O313" s="1" t="str">
        <f aca="true">IF(AND(B313&lt;&gt;"",D313&lt;&gt;"",D313&gt;=TODAY(),OR(H313="",H313=Lists!$E$2)),INT(D313)+N(E313)+ROW()/10000000,"")</f>
        <v/>
      </c>
    </row>
    <row r="314" customFormat="false" ht="21.75" hidden="false" customHeight="true" outlineLevel="0" collapsed="false">
      <c r="B314" s="116"/>
      <c r="C314" s="91"/>
      <c r="D314" s="93"/>
      <c r="E314" s="117"/>
      <c r="F314" s="92"/>
      <c r="G314" s="92"/>
      <c r="H314" s="92"/>
      <c r="I314" s="91"/>
      <c r="J314" s="96"/>
      <c r="O314" s="1" t="str">
        <f aca="true">IF(AND(B314&lt;&gt;"",D314&lt;&gt;"",D314&gt;=TODAY(),OR(H314="",H314=Lists!$E$2)),INT(D314)+N(E314)+ROW()/10000000,"")</f>
        <v/>
      </c>
    </row>
    <row r="315" customFormat="false" ht="21.75" hidden="false" customHeight="true" outlineLevel="0" collapsed="false">
      <c r="B315" s="116"/>
      <c r="C315" s="91"/>
      <c r="D315" s="93"/>
      <c r="E315" s="117"/>
      <c r="F315" s="92"/>
      <c r="G315" s="92"/>
      <c r="H315" s="92"/>
      <c r="I315" s="91"/>
      <c r="J315" s="96"/>
      <c r="O315" s="1" t="str">
        <f aca="true">IF(AND(B315&lt;&gt;"",D315&lt;&gt;"",D315&gt;=TODAY(),OR(H315="",H315=Lists!$E$2)),INT(D315)+N(E315)+ROW()/10000000,"")</f>
        <v/>
      </c>
    </row>
    <row r="316" customFormat="false" ht="21.75" hidden="false" customHeight="true" outlineLevel="0" collapsed="false">
      <c r="B316" s="116"/>
      <c r="C316" s="91"/>
      <c r="D316" s="93"/>
      <c r="E316" s="117"/>
      <c r="F316" s="92"/>
      <c r="G316" s="92"/>
      <c r="H316" s="92"/>
      <c r="I316" s="91"/>
      <c r="J316" s="96"/>
      <c r="O316" s="1" t="str">
        <f aca="true">IF(AND(B316&lt;&gt;"",D316&lt;&gt;"",D316&gt;=TODAY(),OR(H316="",H316=Lists!$E$2)),INT(D316)+N(E316)+ROW()/10000000,"")</f>
        <v/>
      </c>
    </row>
    <row r="317" customFormat="false" ht="21.75" hidden="false" customHeight="true" outlineLevel="0" collapsed="false">
      <c r="B317" s="116"/>
      <c r="C317" s="91"/>
      <c r="D317" s="93"/>
      <c r="E317" s="117"/>
      <c r="F317" s="92"/>
      <c r="G317" s="92"/>
      <c r="H317" s="92"/>
      <c r="I317" s="91"/>
      <c r="J317" s="96"/>
      <c r="O317" s="1" t="str">
        <f aca="true">IF(AND(B317&lt;&gt;"",D317&lt;&gt;"",D317&gt;=TODAY(),OR(H317="",H317=Lists!$E$2)),INT(D317)+N(E317)+ROW()/10000000,"")</f>
        <v/>
      </c>
    </row>
    <row r="318" customFormat="false" ht="21.75" hidden="false" customHeight="true" outlineLevel="0" collapsed="false">
      <c r="B318" s="116"/>
      <c r="C318" s="91"/>
      <c r="D318" s="93"/>
      <c r="E318" s="117"/>
      <c r="F318" s="92"/>
      <c r="G318" s="92"/>
      <c r="H318" s="92"/>
      <c r="I318" s="91"/>
      <c r="J318" s="96"/>
      <c r="O318" s="1" t="str">
        <f aca="true">IF(AND(B318&lt;&gt;"",D318&lt;&gt;"",D318&gt;=TODAY(),OR(H318="",H318=Lists!$E$2)),INT(D318)+N(E318)+ROW()/10000000,"")</f>
        <v/>
      </c>
    </row>
    <row r="319" customFormat="false" ht="21.75" hidden="false" customHeight="true" outlineLevel="0" collapsed="false">
      <c r="B319" s="116"/>
      <c r="C319" s="91"/>
      <c r="D319" s="93"/>
      <c r="E319" s="117"/>
      <c r="F319" s="92"/>
      <c r="G319" s="92"/>
      <c r="H319" s="92"/>
      <c r="I319" s="91"/>
      <c r="J319" s="96"/>
      <c r="O319" s="1" t="str">
        <f aca="true">IF(AND(B319&lt;&gt;"",D319&lt;&gt;"",D319&gt;=TODAY(),OR(H319="",H319=Lists!$E$2)),INT(D319)+N(E319)+ROW()/10000000,"")</f>
        <v/>
      </c>
    </row>
    <row r="320" customFormat="false" ht="21.75" hidden="false" customHeight="true" outlineLevel="0" collapsed="false">
      <c r="B320" s="116"/>
      <c r="C320" s="91"/>
      <c r="D320" s="93"/>
      <c r="E320" s="117"/>
      <c r="F320" s="92"/>
      <c r="G320" s="92"/>
      <c r="H320" s="92"/>
      <c r="I320" s="91"/>
      <c r="J320" s="96"/>
      <c r="O320" s="1" t="str">
        <f aca="true">IF(AND(B320&lt;&gt;"",D320&lt;&gt;"",D320&gt;=TODAY(),OR(H320="",H320=Lists!$E$2)),INT(D320)+N(E320)+ROW()/10000000,"")</f>
        <v/>
      </c>
    </row>
    <row r="321" customFormat="false" ht="21.75" hidden="false" customHeight="true" outlineLevel="0" collapsed="false">
      <c r="B321" s="116"/>
      <c r="C321" s="91"/>
      <c r="D321" s="93"/>
      <c r="E321" s="117"/>
      <c r="F321" s="92"/>
      <c r="G321" s="92"/>
      <c r="H321" s="92"/>
      <c r="I321" s="91"/>
      <c r="J321" s="96"/>
      <c r="O321" s="1" t="str">
        <f aca="true">IF(AND(B321&lt;&gt;"",D321&lt;&gt;"",D321&gt;=TODAY(),OR(H321="",H321=Lists!$E$2)),INT(D321)+N(E321)+ROW()/10000000,"")</f>
        <v/>
      </c>
    </row>
    <row r="322" customFormat="false" ht="21.75" hidden="false" customHeight="true" outlineLevel="0" collapsed="false">
      <c r="B322" s="116"/>
      <c r="C322" s="91"/>
      <c r="D322" s="93"/>
      <c r="E322" s="117"/>
      <c r="F322" s="92"/>
      <c r="G322" s="92"/>
      <c r="H322" s="92"/>
      <c r="I322" s="91"/>
      <c r="J322" s="96"/>
      <c r="O322" s="1" t="str">
        <f aca="true">IF(AND(B322&lt;&gt;"",D322&lt;&gt;"",D322&gt;=TODAY(),OR(H322="",H322=Lists!$E$2)),INT(D322)+N(E322)+ROW()/10000000,"")</f>
        <v/>
      </c>
    </row>
    <row r="323" customFormat="false" ht="21.75" hidden="false" customHeight="true" outlineLevel="0" collapsed="false">
      <c r="B323" s="116"/>
      <c r="C323" s="91"/>
      <c r="D323" s="93"/>
      <c r="E323" s="117"/>
      <c r="F323" s="92"/>
      <c r="G323" s="92"/>
      <c r="H323" s="92"/>
      <c r="I323" s="91"/>
      <c r="J323" s="96"/>
      <c r="O323" s="1" t="str">
        <f aca="true">IF(AND(B323&lt;&gt;"",D323&lt;&gt;"",D323&gt;=TODAY(),OR(H323="",H323=Lists!$E$2)),INT(D323)+N(E323)+ROW()/10000000,"")</f>
        <v/>
      </c>
    </row>
    <row r="324" customFormat="false" ht="21.75" hidden="false" customHeight="true" outlineLevel="0" collapsed="false">
      <c r="B324" s="116"/>
      <c r="C324" s="91"/>
      <c r="D324" s="93"/>
      <c r="E324" s="117"/>
      <c r="F324" s="92"/>
      <c r="G324" s="92"/>
      <c r="H324" s="92"/>
      <c r="I324" s="91"/>
      <c r="J324" s="96"/>
      <c r="O324" s="1" t="str">
        <f aca="true">IF(AND(B324&lt;&gt;"",D324&lt;&gt;"",D324&gt;=TODAY(),OR(H324="",H324=Lists!$E$2)),INT(D324)+N(E324)+ROW()/10000000,"")</f>
        <v/>
      </c>
    </row>
    <row r="325" customFormat="false" ht="21.75" hidden="false" customHeight="true" outlineLevel="0" collapsed="false">
      <c r="B325" s="116"/>
      <c r="C325" s="91"/>
      <c r="D325" s="93"/>
      <c r="E325" s="117"/>
      <c r="F325" s="92"/>
      <c r="G325" s="92"/>
      <c r="H325" s="92"/>
      <c r="I325" s="91"/>
      <c r="J325" s="96"/>
      <c r="O325" s="1" t="str">
        <f aca="true">IF(AND(B325&lt;&gt;"",D325&lt;&gt;"",D325&gt;=TODAY(),OR(H325="",H325=Lists!$E$2)),INT(D325)+N(E325)+ROW()/10000000,"")</f>
        <v/>
      </c>
    </row>
    <row r="326" customFormat="false" ht="21.75" hidden="false" customHeight="true" outlineLevel="0" collapsed="false">
      <c r="B326" s="116"/>
      <c r="C326" s="91"/>
      <c r="D326" s="93"/>
      <c r="E326" s="117"/>
      <c r="F326" s="92"/>
      <c r="G326" s="92"/>
      <c r="H326" s="92"/>
      <c r="I326" s="91"/>
      <c r="J326" s="96"/>
      <c r="O326" s="1" t="str">
        <f aca="true">IF(AND(B326&lt;&gt;"",D326&lt;&gt;"",D326&gt;=TODAY(),OR(H326="",H326=Lists!$E$2)),INT(D326)+N(E326)+ROW()/10000000,"")</f>
        <v/>
      </c>
    </row>
    <row r="327" customFormat="false" ht="21.75" hidden="false" customHeight="true" outlineLevel="0" collapsed="false">
      <c r="B327" s="116"/>
      <c r="C327" s="91"/>
      <c r="D327" s="93"/>
      <c r="E327" s="117"/>
      <c r="F327" s="92"/>
      <c r="G327" s="92"/>
      <c r="H327" s="92"/>
      <c r="I327" s="91"/>
      <c r="J327" s="96"/>
      <c r="O327" s="1" t="str">
        <f aca="true">IF(AND(B327&lt;&gt;"",D327&lt;&gt;"",D327&gt;=TODAY(),OR(H327="",H327=Lists!$E$2)),INT(D327)+N(E327)+ROW()/10000000,"")</f>
        <v/>
      </c>
    </row>
    <row r="328" customFormat="false" ht="21.75" hidden="false" customHeight="true" outlineLevel="0" collapsed="false">
      <c r="B328" s="116"/>
      <c r="C328" s="91"/>
      <c r="D328" s="93"/>
      <c r="E328" s="117"/>
      <c r="F328" s="92"/>
      <c r="G328" s="92"/>
      <c r="H328" s="92"/>
      <c r="I328" s="91"/>
      <c r="J328" s="96"/>
      <c r="O328" s="1" t="str">
        <f aca="true">IF(AND(B328&lt;&gt;"",D328&lt;&gt;"",D328&gt;=TODAY(),OR(H328="",H328=Lists!$E$2)),INT(D328)+N(E328)+ROW()/10000000,"")</f>
        <v/>
      </c>
    </row>
    <row r="329" customFormat="false" ht="21.75" hidden="false" customHeight="true" outlineLevel="0" collapsed="false">
      <c r="B329" s="116"/>
      <c r="C329" s="91"/>
      <c r="D329" s="93"/>
      <c r="E329" s="117"/>
      <c r="F329" s="92"/>
      <c r="G329" s="92"/>
      <c r="H329" s="92"/>
      <c r="I329" s="91"/>
      <c r="J329" s="96"/>
      <c r="O329" s="1" t="str">
        <f aca="true">IF(AND(B329&lt;&gt;"",D329&lt;&gt;"",D329&gt;=TODAY(),OR(H329="",H329=Lists!$E$2)),INT(D329)+N(E329)+ROW()/10000000,"")</f>
        <v/>
      </c>
    </row>
    <row r="330" customFormat="false" ht="21.75" hidden="false" customHeight="true" outlineLevel="0" collapsed="false">
      <c r="B330" s="116"/>
      <c r="C330" s="91"/>
      <c r="D330" s="93"/>
      <c r="E330" s="117"/>
      <c r="F330" s="92"/>
      <c r="G330" s="92"/>
      <c r="H330" s="92"/>
      <c r="I330" s="91"/>
      <c r="J330" s="96"/>
      <c r="O330" s="1" t="str">
        <f aca="true">IF(AND(B330&lt;&gt;"",D330&lt;&gt;"",D330&gt;=TODAY(),OR(H330="",H330=Lists!$E$2)),INT(D330)+N(E330)+ROW()/10000000,"")</f>
        <v/>
      </c>
    </row>
    <row r="331" customFormat="false" ht="21.75" hidden="false" customHeight="true" outlineLevel="0" collapsed="false">
      <c r="B331" s="116"/>
      <c r="C331" s="91"/>
      <c r="D331" s="93"/>
      <c r="E331" s="117"/>
      <c r="F331" s="92"/>
      <c r="G331" s="92"/>
      <c r="H331" s="92"/>
      <c r="I331" s="91"/>
      <c r="J331" s="96"/>
      <c r="O331" s="1" t="str">
        <f aca="true">IF(AND(B331&lt;&gt;"",D331&lt;&gt;"",D331&gt;=TODAY(),OR(H331="",H331=Lists!$E$2)),INT(D331)+N(E331)+ROW()/10000000,"")</f>
        <v/>
      </c>
    </row>
    <row r="332" customFormat="false" ht="21.75" hidden="false" customHeight="true" outlineLevel="0" collapsed="false">
      <c r="B332" s="116"/>
      <c r="C332" s="91"/>
      <c r="D332" s="93"/>
      <c r="E332" s="117"/>
      <c r="F332" s="92"/>
      <c r="G332" s="92"/>
      <c r="H332" s="92"/>
      <c r="I332" s="91"/>
      <c r="J332" s="96"/>
      <c r="O332" s="1" t="str">
        <f aca="true">IF(AND(B332&lt;&gt;"",D332&lt;&gt;"",D332&gt;=TODAY(),OR(H332="",H332=Lists!$E$2)),INT(D332)+N(E332)+ROW()/10000000,"")</f>
        <v/>
      </c>
    </row>
    <row r="333" customFormat="false" ht="21.75" hidden="false" customHeight="true" outlineLevel="0" collapsed="false">
      <c r="B333" s="116"/>
      <c r="C333" s="91"/>
      <c r="D333" s="93"/>
      <c r="E333" s="117"/>
      <c r="F333" s="92"/>
      <c r="G333" s="92"/>
      <c r="H333" s="92"/>
      <c r="I333" s="91"/>
      <c r="J333" s="96"/>
      <c r="O333" s="1" t="str">
        <f aca="true">IF(AND(B333&lt;&gt;"",D333&lt;&gt;"",D333&gt;=TODAY(),OR(H333="",H333=Lists!$E$2)),INT(D333)+N(E333)+ROW()/10000000,"")</f>
        <v/>
      </c>
    </row>
    <row r="334" customFormat="false" ht="21.75" hidden="false" customHeight="true" outlineLevel="0" collapsed="false">
      <c r="B334" s="116"/>
      <c r="C334" s="91"/>
      <c r="D334" s="93"/>
      <c r="E334" s="117"/>
      <c r="F334" s="92"/>
      <c r="G334" s="92"/>
      <c r="H334" s="92"/>
      <c r="I334" s="91"/>
      <c r="J334" s="96"/>
      <c r="O334" s="1" t="str">
        <f aca="true">IF(AND(B334&lt;&gt;"",D334&lt;&gt;"",D334&gt;=TODAY(),OR(H334="",H334=Lists!$E$2)),INT(D334)+N(E334)+ROW()/10000000,"")</f>
        <v/>
      </c>
    </row>
    <row r="335" customFormat="false" ht="21.75" hidden="false" customHeight="true" outlineLevel="0" collapsed="false">
      <c r="B335" s="116"/>
      <c r="C335" s="91"/>
      <c r="D335" s="93"/>
      <c r="E335" s="117"/>
      <c r="F335" s="92"/>
      <c r="G335" s="92"/>
      <c r="H335" s="92"/>
      <c r="I335" s="91"/>
      <c r="J335" s="96"/>
      <c r="O335" s="1" t="str">
        <f aca="true">IF(AND(B335&lt;&gt;"",D335&lt;&gt;"",D335&gt;=TODAY(),OR(H335="",H335=Lists!$E$2)),INT(D335)+N(E335)+ROW()/10000000,"")</f>
        <v/>
      </c>
    </row>
    <row r="336" customFormat="false" ht="21.75" hidden="false" customHeight="true" outlineLevel="0" collapsed="false">
      <c r="B336" s="116"/>
      <c r="C336" s="91"/>
      <c r="D336" s="93"/>
      <c r="E336" s="117"/>
      <c r="F336" s="92"/>
      <c r="G336" s="92"/>
      <c r="H336" s="92"/>
      <c r="I336" s="91"/>
      <c r="J336" s="96"/>
      <c r="O336" s="1" t="str">
        <f aca="true">IF(AND(B336&lt;&gt;"",D336&lt;&gt;"",D336&gt;=TODAY(),OR(H336="",H336=Lists!$E$2)),INT(D336)+N(E336)+ROW()/10000000,"")</f>
        <v/>
      </c>
    </row>
    <row r="337" customFormat="false" ht="21.75" hidden="false" customHeight="true" outlineLevel="0" collapsed="false">
      <c r="B337" s="116"/>
      <c r="C337" s="91"/>
      <c r="D337" s="93"/>
      <c r="E337" s="117"/>
      <c r="F337" s="92"/>
      <c r="G337" s="92"/>
      <c r="H337" s="92"/>
      <c r="I337" s="91"/>
      <c r="J337" s="96"/>
      <c r="O337" s="1" t="str">
        <f aca="true">IF(AND(B337&lt;&gt;"",D337&lt;&gt;"",D337&gt;=TODAY(),OR(H337="",H337=Lists!$E$2)),INT(D337)+N(E337)+ROW()/10000000,"")</f>
        <v/>
      </c>
    </row>
    <row r="338" customFormat="false" ht="21.75" hidden="false" customHeight="true" outlineLevel="0" collapsed="false">
      <c r="B338" s="116"/>
      <c r="C338" s="91"/>
      <c r="D338" s="93"/>
      <c r="E338" s="117"/>
      <c r="F338" s="92"/>
      <c r="G338" s="92"/>
      <c r="H338" s="92"/>
      <c r="I338" s="91"/>
      <c r="J338" s="96"/>
      <c r="O338" s="1" t="str">
        <f aca="true">IF(AND(B338&lt;&gt;"",D338&lt;&gt;"",D338&gt;=TODAY(),OR(H338="",H338=Lists!$E$2)),INT(D338)+N(E338)+ROW()/10000000,"")</f>
        <v/>
      </c>
    </row>
    <row r="339" customFormat="false" ht="21.75" hidden="false" customHeight="true" outlineLevel="0" collapsed="false">
      <c r="B339" s="116"/>
      <c r="C339" s="91"/>
      <c r="D339" s="93"/>
      <c r="E339" s="117"/>
      <c r="F339" s="92"/>
      <c r="G339" s="92"/>
      <c r="H339" s="92"/>
      <c r="I339" s="91"/>
      <c r="J339" s="96"/>
      <c r="O339" s="1" t="str">
        <f aca="true">IF(AND(B339&lt;&gt;"",D339&lt;&gt;"",D339&gt;=TODAY(),OR(H339="",H339=Lists!$E$2)),INT(D339)+N(E339)+ROW()/10000000,"")</f>
        <v/>
      </c>
    </row>
    <row r="340" customFormat="false" ht="21.75" hidden="false" customHeight="true" outlineLevel="0" collapsed="false">
      <c r="B340" s="116"/>
      <c r="C340" s="91"/>
      <c r="D340" s="93"/>
      <c r="E340" s="117"/>
      <c r="F340" s="92"/>
      <c r="G340" s="92"/>
      <c r="H340" s="92"/>
      <c r="I340" s="91"/>
      <c r="J340" s="96"/>
      <c r="O340" s="1" t="str">
        <f aca="true">IF(AND(B340&lt;&gt;"",D340&lt;&gt;"",D340&gt;=TODAY(),OR(H340="",H340=Lists!$E$2)),INT(D340)+N(E340)+ROW()/10000000,"")</f>
        <v/>
      </c>
    </row>
    <row r="341" customFormat="false" ht="21.75" hidden="false" customHeight="true" outlineLevel="0" collapsed="false">
      <c r="B341" s="116"/>
      <c r="C341" s="91"/>
      <c r="D341" s="93"/>
      <c r="E341" s="117"/>
      <c r="F341" s="92"/>
      <c r="G341" s="92"/>
      <c r="H341" s="92"/>
      <c r="I341" s="91"/>
      <c r="J341" s="96"/>
      <c r="O341" s="1" t="str">
        <f aca="true">IF(AND(B341&lt;&gt;"",D341&lt;&gt;"",D341&gt;=TODAY(),OR(H341="",H341=Lists!$E$2)),INT(D341)+N(E341)+ROW()/10000000,"")</f>
        <v/>
      </c>
    </row>
    <row r="342" customFormat="false" ht="21.75" hidden="false" customHeight="true" outlineLevel="0" collapsed="false">
      <c r="B342" s="116"/>
      <c r="C342" s="91"/>
      <c r="D342" s="93"/>
      <c r="E342" s="117"/>
      <c r="F342" s="92"/>
      <c r="G342" s="92"/>
      <c r="H342" s="92"/>
      <c r="I342" s="91"/>
      <c r="J342" s="96"/>
      <c r="O342" s="1" t="str">
        <f aca="true">IF(AND(B342&lt;&gt;"",D342&lt;&gt;"",D342&gt;=TODAY(),OR(H342="",H342=Lists!$E$2)),INT(D342)+N(E342)+ROW()/10000000,"")</f>
        <v/>
      </c>
    </row>
    <row r="343" customFormat="false" ht="21.75" hidden="false" customHeight="true" outlineLevel="0" collapsed="false">
      <c r="B343" s="116"/>
      <c r="C343" s="91"/>
      <c r="D343" s="93"/>
      <c r="E343" s="117"/>
      <c r="F343" s="92"/>
      <c r="G343" s="92"/>
      <c r="H343" s="92"/>
      <c r="I343" s="91"/>
      <c r="J343" s="96"/>
      <c r="O343" s="1" t="str">
        <f aca="true">IF(AND(B343&lt;&gt;"",D343&lt;&gt;"",D343&gt;=TODAY(),OR(H343="",H343=Lists!$E$2)),INT(D343)+N(E343)+ROW()/10000000,"")</f>
        <v/>
      </c>
    </row>
    <row r="344" customFormat="false" ht="21.75" hidden="false" customHeight="true" outlineLevel="0" collapsed="false">
      <c r="B344" s="116"/>
      <c r="C344" s="91"/>
      <c r="D344" s="93"/>
      <c r="E344" s="117"/>
      <c r="F344" s="92"/>
      <c r="G344" s="92"/>
      <c r="H344" s="92"/>
      <c r="I344" s="91"/>
      <c r="J344" s="96"/>
      <c r="O344" s="1" t="str">
        <f aca="true">IF(AND(B344&lt;&gt;"",D344&lt;&gt;"",D344&gt;=TODAY(),OR(H344="",H344=Lists!$E$2)),INT(D344)+N(E344)+ROW()/10000000,"")</f>
        <v/>
      </c>
    </row>
    <row r="345" customFormat="false" ht="21.75" hidden="false" customHeight="true" outlineLevel="0" collapsed="false">
      <c r="B345" s="116"/>
      <c r="C345" s="91"/>
      <c r="D345" s="93"/>
      <c r="E345" s="117"/>
      <c r="F345" s="92"/>
      <c r="G345" s="92"/>
      <c r="H345" s="92"/>
      <c r="I345" s="91"/>
      <c r="J345" s="96"/>
      <c r="O345" s="1" t="str">
        <f aca="true">IF(AND(B345&lt;&gt;"",D345&lt;&gt;"",D345&gt;=TODAY(),OR(H345="",H345=Lists!$E$2)),INT(D345)+N(E345)+ROW()/10000000,"")</f>
        <v/>
      </c>
    </row>
    <row r="346" customFormat="false" ht="21.75" hidden="false" customHeight="true" outlineLevel="0" collapsed="false">
      <c r="B346" s="116"/>
      <c r="C346" s="91"/>
      <c r="D346" s="93"/>
      <c r="E346" s="117"/>
      <c r="F346" s="92"/>
      <c r="G346" s="92"/>
      <c r="H346" s="92"/>
      <c r="I346" s="91"/>
      <c r="J346" s="96"/>
      <c r="O346" s="1" t="str">
        <f aca="true">IF(AND(B346&lt;&gt;"",D346&lt;&gt;"",D346&gt;=TODAY(),OR(H346="",H346=Lists!$E$2)),INT(D346)+N(E346)+ROW()/10000000,"")</f>
        <v/>
      </c>
    </row>
    <row r="347" customFormat="false" ht="21.75" hidden="false" customHeight="true" outlineLevel="0" collapsed="false">
      <c r="B347" s="116"/>
      <c r="C347" s="91"/>
      <c r="D347" s="93"/>
      <c r="E347" s="117"/>
      <c r="F347" s="92"/>
      <c r="G347" s="92"/>
      <c r="H347" s="92"/>
      <c r="I347" s="91"/>
      <c r="J347" s="96"/>
      <c r="O347" s="1" t="str">
        <f aca="true">IF(AND(B347&lt;&gt;"",D347&lt;&gt;"",D347&gt;=TODAY(),OR(H347="",H347=Lists!$E$2)),INT(D347)+N(E347)+ROW()/10000000,"")</f>
        <v/>
      </c>
    </row>
    <row r="348" customFormat="false" ht="21.75" hidden="false" customHeight="true" outlineLevel="0" collapsed="false">
      <c r="B348" s="116"/>
      <c r="C348" s="91"/>
      <c r="D348" s="93"/>
      <c r="E348" s="117"/>
      <c r="F348" s="92"/>
      <c r="G348" s="92"/>
      <c r="H348" s="92"/>
      <c r="I348" s="91"/>
      <c r="J348" s="96"/>
      <c r="O348" s="1" t="str">
        <f aca="true">IF(AND(B348&lt;&gt;"",D348&lt;&gt;"",D348&gt;=TODAY(),OR(H348="",H348=Lists!$E$2)),INT(D348)+N(E348)+ROW()/10000000,"")</f>
        <v/>
      </c>
    </row>
    <row r="349" customFormat="false" ht="21.75" hidden="false" customHeight="true" outlineLevel="0" collapsed="false">
      <c r="B349" s="116"/>
      <c r="C349" s="91"/>
      <c r="D349" s="93"/>
      <c r="E349" s="117"/>
      <c r="F349" s="92"/>
      <c r="G349" s="92"/>
      <c r="H349" s="92"/>
      <c r="I349" s="91"/>
      <c r="J349" s="96"/>
      <c r="O349" s="1" t="str">
        <f aca="true">IF(AND(B349&lt;&gt;"",D349&lt;&gt;"",D349&gt;=TODAY(),OR(H349="",H349=Lists!$E$2)),INT(D349)+N(E349)+ROW()/10000000,"")</f>
        <v/>
      </c>
    </row>
    <row r="350" customFormat="false" ht="21.75" hidden="false" customHeight="true" outlineLevel="0" collapsed="false">
      <c r="B350" s="116"/>
      <c r="C350" s="91"/>
      <c r="D350" s="93"/>
      <c r="E350" s="117"/>
      <c r="F350" s="92"/>
      <c r="G350" s="92"/>
      <c r="H350" s="92"/>
      <c r="I350" s="91"/>
      <c r="J350" s="96"/>
      <c r="O350" s="1" t="str">
        <f aca="true">IF(AND(B350&lt;&gt;"",D350&lt;&gt;"",D350&gt;=TODAY(),OR(H350="",H350=Lists!$E$2)),INT(D350)+N(E350)+ROW()/10000000,"")</f>
        <v/>
      </c>
    </row>
    <row r="351" customFormat="false" ht="21.75" hidden="false" customHeight="true" outlineLevel="0" collapsed="false">
      <c r="B351" s="116"/>
      <c r="C351" s="91"/>
      <c r="D351" s="93"/>
      <c r="E351" s="117"/>
      <c r="F351" s="92"/>
      <c r="G351" s="92"/>
      <c r="H351" s="92"/>
      <c r="I351" s="91"/>
      <c r="J351" s="96"/>
      <c r="O351" s="1" t="str">
        <f aca="true">IF(AND(B351&lt;&gt;"",D351&lt;&gt;"",D351&gt;=TODAY(),OR(H351="",H351=Lists!$E$2)),INT(D351)+N(E351)+ROW()/10000000,"")</f>
        <v/>
      </c>
    </row>
    <row r="352" customFormat="false" ht="21.75" hidden="false" customHeight="true" outlineLevel="0" collapsed="false">
      <c r="B352" s="116"/>
      <c r="C352" s="91"/>
      <c r="D352" s="93"/>
      <c r="E352" s="117"/>
      <c r="F352" s="92"/>
      <c r="G352" s="92"/>
      <c r="H352" s="92"/>
      <c r="I352" s="91"/>
      <c r="J352" s="96"/>
      <c r="O352" s="1" t="str">
        <f aca="true">IF(AND(B352&lt;&gt;"",D352&lt;&gt;"",D352&gt;=TODAY(),OR(H352="",H352=Lists!$E$2)),INT(D352)+N(E352)+ROW()/10000000,"")</f>
        <v/>
      </c>
    </row>
    <row r="353" customFormat="false" ht="21.75" hidden="false" customHeight="true" outlineLevel="0" collapsed="false">
      <c r="B353" s="116"/>
      <c r="C353" s="91"/>
      <c r="D353" s="93"/>
      <c r="E353" s="117"/>
      <c r="F353" s="92"/>
      <c r="G353" s="92"/>
      <c r="H353" s="92"/>
      <c r="I353" s="91"/>
      <c r="J353" s="96"/>
      <c r="O353" s="1" t="str">
        <f aca="true">IF(AND(B353&lt;&gt;"",D353&lt;&gt;"",D353&gt;=TODAY(),OR(H353="",H353=Lists!$E$2)),INT(D353)+N(E353)+ROW()/10000000,"")</f>
        <v/>
      </c>
    </row>
    <row r="354" customFormat="false" ht="21.75" hidden="false" customHeight="true" outlineLevel="0" collapsed="false">
      <c r="B354" s="116"/>
      <c r="C354" s="91"/>
      <c r="D354" s="93"/>
      <c r="E354" s="117"/>
      <c r="F354" s="92"/>
      <c r="G354" s="92"/>
      <c r="H354" s="92"/>
      <c r="I354" s="91"/>
      <c r="J354" s="96"/>
      <c r="O354" s="1" t="str">
        <f aca="true">IF(AND(B354&lt;&gt;"",D354&lt;&gt;"",D354&gt;=TODAY(),OR(H354="",H354=Lists!$E$2)),INT(D354)+N(E354)+ROW()/10000000,"")</f>
        <v/>
      </c>
    </row>
    <row r="355" customFormat="false" ht="21.75" hidden="false" customHeight="true" outlineLevel="0" collapsed="false">
      <c r="B355" s="116"/>
      <c r="C355" s="91"/>
      <c r="D355" s="93"/>
      <c r="E355" s="117"/>
      <c r="F355" s="92"/>
      <c r="G355" s="92"/>
      <c r="H355" s="92"/>
      <c r="I355" s="91"/>
      <c r="J355" s="96"/>
      <c r="O355" s="1" t="str">
        <f aca="true">IF(AND(B355&lt;&gt;"",D355&lt;&gt;"",D355&gt;=TODAY(),OR(H355="",H355=Lists!$E$2)),INT(D355)+N(E355)+ROW()/10000000,"")</f>
        <v/>
      </c>
    </row>
    <row r="356" customFormat="false" ht="21.75" hidden="false" customHeight="true" outlineLevel="0" collapsed="false">
      <c r="B356" s="116"/>
      <c r="C356" s="91"/>
      <c r="D356" s="93"/>
      <c r="E356" s="117"/>
      <c r="F356" s="92"/>
      <c r="G356" s="92"/>
      <c r="H356" s="92"/>
      <c r="I356" s="91"/>
      <c r="J356" s="96"/>
      <c r="O356" s="1" t="str">
        <f aca="true">IF(AND(B356&lt;&gt;"",D356&lt;&gt;"",D356&gt;=TODAY(),OR(H356="",H356=Lists!$E$2)),INT(D356)+N(E356)+ROW()/10000000,"")</f>
        <v/>
      </c>
    </row>
    <row r="357" customFormat="false" ht="21.75" hidden="false" customHeight="true" outlineLevel="0" collapsed="false">
      <c r="B357" s="116"/>
      <c r="C357" s="91"/>
      <c r="D357" s="93"/>
      <c r="E357" s="117"/>
      <c r="F357" s="92"/>
      <c r="G357" s="92"/>
      <c r="H357" s="92"/>
      <c r="I357" s="91"/>
      <c r="J357" s="96"/>
      <c r="O357" s="1" t="str">
        <f aca="true">IF(AND(B357&lt;&gt;"",D357&lt;&gt;"",D357&gt;=TODAY(),OR(H357="",H357=Lists!$E$2)),INT(D357)+N(E357)+ROW()/10000000,"")</f>
        <v/>
      </c>
    </row>
    <row r="358" customFormat="false" ht="21.75" hidden="false" customHeight="true" outlineLevel="0" collapsed="false">
      <c r="B358" s="116"/>
      <c r="C358" s="91"/>
      <c r="D358" s="93"/>
      <c r="E358" s="117"/>
      <c r="F358" s="92"/>
      <c r="G358" s="92"/>
      <c r="H358" s="92"/>
      <c r="I358" s="91"/>
      <c r="J358" s="96"/>
      <c r="O358" s="1" t="str">
        <f aca="true">IF(AND(B358&lt;&gt;"",D358&lt;&gt;"",D358&gt;=TODAY(),OR(H358="",H358=Lists!$E$2)),INT(D358)+N(E358)+ROW()/10000000,"")</f>
        <v/>
      </c>
    </row>
    <row r="359" customFormat="false" ht="21.75" hidden="false" customHeight="true" outlineLevel="0" collapsed="false">
      <c r="B359" s="116"/>
      <c r="C359" s="91"/>
      <c r="D359" s="93"/>
      <c r="E359" s="117"/>
      <c r="F359" s="92"/>
      <c r="G359" s="92"/>
      <c r="H359" s="92"/>
      <c r="I359" s="91"/>
      <c r="J359" s="96"/>
      <c r="O359" s="1" t="str">
        <f aca="true">IF(AND(B359&lt;&gt;"",D359&lt;&gt;"",D359&gt;=TODAY(),OR(H359="",H359=Lists!$E$2)),INT(D359)+N(E359)+ROW()/10000000,"")</f>
        <v/>
      </c>
    </row>
    <row r="360" customFormat="false" ht="21.75" hidden="false" customHeight="true" outlineLevel="0" collapsed="false">
      <c r="B360" s="116"/>
      <c r="C360" s="91"/>
      <c r="D360" s="93"/>
      <c r="E360" s="117"/>
      <c r="F360" s="92"/>
      <c r="G360" s="92"/>
      <c r="H360" s="92"/>
      <c r="I360" s="91"/>
      <c r="J360" s="96"/>
      <c r="O360" s="1" t="str">
        <f aca="true">IF(AND(B360&lt;&gt;"",D360&lt;&gt;"",D360&gt;=TODAY(),OR(H360="",H360=Lists!$E$2)),INT(D360)+N(E360)+ROW()/10000000,"")</f>
        <v/>
      </c>
    </row>
    <row r="361" customFormat="false" ht="21.75" hidden="false" customHeight="true" outlineLevel="0" collapsed="false">
      <c r="B361" s="116"/>
      <c r="C361" s="91"/>
      <c r="D361" s="93"/>
      <c r="E361" s="117"/>
      <c r="F361" s="92"/>
      <c r="G361" s="92"/>
      <c r="H361" s="92"/>
      <c r="I361" s="91"/>
      <c r="J361" s="96"/>
      <c r="O361" s="1" t="str">
        <f aca="true">IF(AND(B361&lt;&gt;"",D361&lt;&gt;"",D361&gt;=TODAY(),OR(H361="",H361=Lists!$E$2)),INT(D361)+N(E361)+ROW()/10000000,"")</f>
        <v/>
      </c>
    </row>
    <row r="362" customFormat="false" ht="21.75" hidden="false" customHeight="true" outlineLevel="0" collapsed="false">
      <c r="B362" s="116"/>
      <c r="C362" s="91"/>
      <c r="D362" s="93"/>
      <c r="E362" s="117"/>
      <c r="F362" s="92"/>
      <c r="G362" s="92"/>
      <c r="H362" s="92"/>
      <c r="I362" s="91"/>
      <c r="J362" s="96"/>
      <c r="O362" s="1" t="str">
        <f aca="true">IF(AND(B362&lt;&gt;"",D362&lt;&gt;"",D362&gt;=TODAY(),OR(H362="",H362=Lists!$E$2)),INT(D362)+N(E362)+ROW()/10000000,"")</f>
        <v/>
      </c>
    </row>
    <row r="363" customFormat="false" ht="21.75" hidden="false" customHeight="true" outlineLevel="0" collapsed="false">
      <c r="B363" s="116"/>
      <c r="C363" s="91"/>
      <c r="D363" s="93"/>
      <c r="E363" s="117"/>
      <c r="F363" s="92"/>
      <c r="G363" s="92"/>
      <c r="H363" s="92"/>
      <c r="I363" s="91"/>
      <c r="J363" s="96"/>
      <c r="O363" s="1" t="str">
        <f aca="true">IF(AND(B363&lt;&gt;"",D363&lt;&gt;"",D363&gt;=TODAY(),OR(H363="",H363=Lists!$E$2)),INT(D363)+N(E363)+ROW()/10000000,"")</f>
        <v/>
      </c>
    </row>
    <row r="364" customFormat="false" ht="21.75" hidden="false" customHeight="true" outlineLevel="0" collapsed="false">
      <c r="B364" s="116"/>
      <c r="C364" s="91"/>
      <c r="D364" s="93"/>
      <c r="E364" s="117"/>
      <c r="F364" s="92"/>
      <c r="G364" s="92"/>
      <c r="H364" s="92"/>
      <c r="I364" s="91"/>
      <c r="J364" s="96"/>
      <c r="O364" s="1" t="str">
        <f aca="true">IF(AND(B364&lt;&gt;"",D364&lt;&gt;"",D364&gt;=TODAY(),OR(H364="",H364=Lists!$E$2)),INT(D364)+N(E364)+ROW()/10000000,"")</f>
        <v/>
      </c>
    </row>
    <row r="365" customFormat="false" ht="21.75" hidden="false" customHeight="true" outlineLevel="0" collapsed="false">
      <c r="B365" s="116"/>
      <c r="C365" s="91"/>
      <c r="D365" s="93"/>
      <c r="E365" s="117"/>
      <c r="F365" s="92"/>
      <c r="G365" s="92"/>
      <c r="H365" s="92"/>
      <c r="I365" s="91"/>
      <c r="J365" s="96"/>
      <c r="O365" s="1" t="str">
        <f aca="true">IF(AND(B365&lt;&gt;"",D365&lt;&gt;"",D365&gt;=TODAY(),OR(H365="",H365=Lists!$E$2)),INT(D365)+N(E365)+ROW()/10000000,"")</f>
        <v/>
      </c>
    </row>
    <row r="366" customFormat="false" ht="21.75" hidden="false" customHeight="true" outlineLevel="0" collapsed="false">
      <c r="B366" s="116"/>
      <c r="C366" s="91"/>
      <c r="D366" s="93"/>
      <c r="E366" s="117"/>
      <c r="F366" s="92"/>
      <c r="G366" s="92"/>
      <c r="H366" s="92"/>
      <c r="I366" s="91"/>
      <c r="J366" s="96"/>
      <c r="O366" s="1" t="str">
        <f aca="true">IF(AND(B366&lt;&gt;"",D366&lt;&gt;"",D366&gt;=TODAY(),OR(H366="",H366=Lists!$E$2)),INT(D366)+N(E366)+ROW()/10000000,"")</f>
        <v/>
      </c>
    </row>
    <row r="367" customFormat="false" ht="21.75" hidden="false" customHeight="true" outlineLevel="0" collapsed="false">
      <c r="B367" s="116"/>
      <c r="C367" s="91"/>
      <c r="D367" s="93"/>
      <c r="E367" s="117"/>
      <c r="F367" s="92"/>
      <c r="G367" s="92"/>
      <c r="H367" s="92"/>
      <c r="I367" s="91"/>
      <c r="J367" s="96"/>
      <c r="O367" s="1" t="str">
        <f aca="true">IF(AND(B367&lt;&gt;"",D367&lt;&gt;"",D367&gt;=TODAY(),OR(H367="",H367=Lists!$E$2)),INT(D367)+N(E367)+ROW()/10000000,"")</f>
        <v/>
      </c>
    </row>
    <row r="368" customFormat="false" ht="21.75" hidden="false" customHeight="true" outlineLevel="0" collapsed="false">
      <c r="B368" s="116"/>
      <c r="C368" s="91"/>
      <c r="D368" s="93"/>
      <c r="E368" s="117"/>
      <c r="F368" s="92"/>
      <c r="G368" s="92"/>
      <c r="H368" s="92"/>
      <c r="I368" s="91"/>
      <c r="J368" s="96"/>
      <c r="O368" s="1" t="str">
        <f aca="true">IF(AND(B368&lt;&gt;"",D368&lt;&gt;"",D368&gt;=TODAY(),OR(H368="",H368=Lists!$E$2)),INT(D368)+N(E368)+ROW()/10000000,"")</f>
        <v/>
      </c>
    </row>
    <row r="369" customFormat="false" ht="21.75" hidden="false" customHeight="true" outlineLevel="0" collapsed="false">
      <c r="B369" s="116"/>
      <c r="C369" s="91"/>
      <c r="D369" s="93"/>
      <c r="E369" s="117"/>
      <c r="F369" s="92"/>
      <c r="G369" s="92"/>
      <c r="H369" s="92"/>
      <c r="I369" s="91"/>
      <c r="J369" s="96"/>
      <c r="O369" s="1" t="str">
        <f aca="true">IF(AND(B369&lt;&gt;"",D369&lt;&gt;"",D369&gt;=TODAY(),OR(H369="",H369=Lists!$E$2)),INT(D369)+N(E369)+ROW()/10000000,"")</f>
        <v/>
      </c>
    </row>
    <row r="370" customFormat="false" ht="21.75" hidden="false" customHeight="true" outlineLevel="0" collapsed="false">
      <c r="B370" s="116"/>
      <c r="C370" s="91"/>
      <c r="D370" s="93"/>
      <c r="E370" s="117"/>
      <c r="F370" s="92"/>
      <c r="G370" s="92"/>
      <c r="H370" s="92"/>
      <c r="I370" s="91"/>
      <c r="J370" s="96"/>
      <c r="O370" s="1" t="str">
        <f aca="true">IF(AND(B370&lt;&gt;"",D370&lt;&gt;"",D370&gt;=TODAY(),OR(H370="",H370=Lists!$E$2)),INT(D370)+N(E370)+ROW()/10000000,"")</f>
        <v/>
      </c>
    </row>
    <row r="371" customFormat="false" ht="21.75" hidden="false" customHeight="true" outlineLevel="0" collapsed="false">
      <c r="B371" s="116"/>
      <c r="C371" s="91"/>
      <c r="D371" s="93"/>
      <c r="E371" s="117"/>
      <c r="F371" s="92"/>
      <c r="G371" s="92"/>
      <c r="H371" s="92"/>
      <c r="I371" s="91"/>
      <c r="J371" s="96"/>
      <c r="O371" s="1" t="str">
        <f aca="true">IF(AND(B371&lt;&gt;"",D371&lt;&gt;"",D371&gt;=TODAY(),OR(H371="",H371=Lists!$E$2)),INT(D371)+N(E371)+ROW()/10000000,"")</f>
        <v/>
      </c>
    </row>
    <row r="372" customFormat="false" ht="21.75" hidden="false" customHeight="true" outlineLevel="0" collapsed="false">
      <c r="B372" s="116"/>
      <c r="C372" s="91"/>
      <c r="D372" s="93"/>
      <c r="E372" s="117"/>
      <c r="F372" s="92"/>
      <c r="G372" s="92"/>
      <c r="H372" s="92"/>
      <c r="I372" s="91"/>
      <c r="J372" s="96"/>
      <c r="O372" s="1" t="str">
        <f aca="true">IF(AND(B372&lt;&gt;"",D372&lt;&gt;"",D372&gt;=TODAY(),OR(H372="",H372=Lists!$E$2)),INT(D372)+N(E372)+ROW()/10000000,"")</f>
        <v/>
      </c>
    </row>
    <row r="373" customFormat="false" ht="21.75" hidden="false" customHeight="true" outlineLevel="0" collapsed="false">
      <c r="B373" s="116"/>
      <c r="C373" s="91"/>
      <c r="D373" s="93"/>
      <c r="E373" s="117"/>
      <c r="F373" s="92"/>
      <c r="G373" s="92"/>
      <c r="H373" s="92"/>
      <c r="I373" s="91"/>
      <c r="J373" s="96"/>
      <c r="O373" s="1" t="str">
        <f aca="true">IF(AND(B373&lt;&gt;"",D373&lt;&gt;"",D373&gt;=TODAY(),OR(H373="",H373=Lists!$E$2)),INT(D373)+N(E373)+ROW()/10000000,"")</f>
        <v/>
      </c>
    </row>
    <row r="374" customFormat="false" ht="21.75" hidden="false" customHeight="true" outlineLevel="0" collapsed="false">
      <c r="B374" s="116"/>
      <c r="C374" s="91"/>
      <c r="D374" s="93"/>
      <c r="E374" s="117"/>
      <c r="F374" s="92"/>
      <c r="G374" s="92"/>
      <c r="H374" s="92"/>
      <c r="I374" s="91"/>
      <c r="J374" s="96"/>
      <c r="O374" s="1" t="str">
        <f aca="true">IF(AND(B374&lt;&gt;"",D374&lt;&gt;"",D374&gt;=TODAY(),OR(H374="",H374=Lists!$E$2)),INT(D374)+N(E374)+ROW()/10000000,"")</f>
        <v/>
      </c>
    </row>
    <row r="375" customFormat="false" ht="21.75" hidden="false" customHeight="true" outlineLevel="0" collapsed="false">
      <c r="B375" s="116"/>
      <c r="C375" s="91"/>
      <c r="D375" s="93"/>
      <c r="E375" s="117"/>
      <c r="F375" s="92"/>
      <c r="G375" s="92"/>
      <c r="H375" s="92"/>
      <c r="I375" s="91"/>
      <c r="J375" s="96"/>
      <c r="O375" s="1" t="str">
        <f aca="true">IF(AND(B375&lt;&gt;"",D375&lt;&gt;"",D375&gt;=TODAY(),OR(H375="",H375=Lists!$E$2)),INT(D375)+N(E375)+ROW()/10000000,"")</f>
        <v/>
      </c>
    </row>
    <row r="376" customFormat="false" ht="21.75" hidden="false" customHeight="true" outlineLevel="0" collapsed="false">
      <c r="B376" s="116"/>
      <c r="C376" s="91"/>
      <c r="D376" s="93"/>
      <c r="E376" s="117"/>
      <c r="F376" s="92"/>
      <c r="G376" s="92"/>
      <c r="H376" s="92"/>
      <c r="I376" s="91"/>
      <c r="J376" s="96"/>
      <c r="O376" s="1" t="str">
        <f aca="true">IF(AND(B376&lt;&gt;"",D376&lt;&gt;"",D376&gt;=TODAY(),OR(H376="",H376=Lists!$E$2)),INT(D376)+N(E376)+ROW()/10000000,"")</f>
        <v/>
      </c>
    </row>
    <row r="377" customFormat="false" ht="21.75" hidden="false" customHeight="true" outlineLevel="0" collapsed="false">
      <c r="B377" s="116"/>
      <c r="C377" s="91"/>
      <c r="D377" s="93"/>
      <c r="E377" s="117"/>
      <c r="F377" s="92"/>
      <c r="G377" s="92"/>
      <c r="H377" s="92"/>
      <c r="I377" s="91"/>
      <c r="J377" s="96"/>
      <c r="O377" s="1" t="str">
        <f aca="true">IF(AND(B377&lt;&gt;"",D377&lt;&gt;"",D377&gt;=TODAY(),OR(H377="",H377=Lists!$E$2)),INT(D377)+N(E377)+ROW()/10000000,"")</f>
        <v/>
      </c>
    </row>
    <row r="378" customFormat="false" ht="21.75" hidden="false" customHeight="true" outlineLevel="0" collapsed="false">
      <c r="B378" s="116"/>
      <c r="C378" s="91"/>
      <c r="D378" s="93"/>
      <c r="E378" s="117"/>
      <c r="F378" s="92"/>
      <c r="G378" s="92"/>
      <c r="H378" s="92"/>
      <c r="I378" s="91"/>
      <c r="J378" s="96"/>
      <c r="O378" s="1" t="str">
        <f aca="true">IF(AND(B378&lt;&gt;"",D378&lt;&gt;"",D378&gt;=TODAY(),OR(H378="",H378=Lists!$E$2)),INT(D378)+N(E378)+ROW()/10000000,"")</f>
        <v/>
      </c>
    </row>
    <row r="379" customFormat="false" ht="21.75" hidden="false" customHeight="true" outlineLevel="0" collapsed="false">
      <c r="B379" s="116"/>
      <c r="C379" s="91"/>
      <c r="D379" s="93"/>
      <c r="E379" s="117"/>
      <c r="F379" s="92"/>
      <c r="G379" s="92"/>
      <c r="H379" s="92"/>
      <c r="I379" s="91"/>
      <c r="J379" s="96"/>
      <c r="O379" s="1" t="str">
        <f aca="true">IF(AND(B379&lt;&gt;"",D379&lt;&gt;"",D379&gt;=TODAY(),OR(H379="",H379=Lists!$E$2)),INT(D379)+N(E379)+ROW()/10000000,"")</f>
        <v/>
      </c>
    </row>
    <row r="380" customFormat="false" ht="21.75" hidden="false" customHeight="true" outlineLevel="0" collapsed="false">
      <c r="B380" s="116"/>
      <c r="C380" s="91"/>
      <c r="D380" s="93"/>
      <c r="E380" s="117"/>
      <c r="F380" s="92"/>
      <c r="G380" s="92"/>
      <c r="H380" s="92"/>
      <c r="I380" s="91"/>
      <c r="J380" s="96"/>
      <c r="O380" s="1" t="str">
        <f aca="true">IF(AND(B380&lt;&gt;"",D380&lt;&gt;"",D380&gt;=TODAY(),OR(H380="",H380=Lists!$E$2)),INT(D380)+N(E380)+ROW()/10000000,"")</f>
        <v/>
      </c>
    </row>
    <row r="381" customFormat="false" ht="21.75" hidden="false" customHeight="true" outlineLevel="0" collapsed="false">
      <c r="B381" s="116"/>
      <c r="C381" s="91"/>
      <c r="D381" s="93"/>
      <c r="E381" s="117"/>
      <c r="F381" s="92"/>
      <c r="G381" s="92"/>
      <c r="H381" s="92"/>
      <c r="I381" s="91"/>
      <c r="J381" s="96"/>
      <c r="O381" s="1" t="str">
        <f aca="true">IF(AND(B381&lt;&gt;"",D381&lt;&gt;"",D381&gt;=TODAY(),OR(H381="",H381=Lists!$E$2)),INT(D381)+N(E381)+ROW()/10000000,"")</f>
        <v/>
      </c>
    </row>
    <row r="382" customFormat="false" ht="21.75" hidden="false" customHeight="true" outlineLevel="0" collapsed="false">
      <c r="B382" s="116"/>
      <c r="C382" s="91"/>
      <c r="D382" s="93"/>
      <c r="E382" s="117"/>
      <c r="F382" s="92"/>
      <c r="G382" s="92"/>
      <c r="H382" s="92"/>
      <c r="I382" s="91"/>
      <c r="J382" s="96"/>
      <c r="O382" s="1" t="str">
        <f aca="true">IF(AND(B382&lt;&gt;"",D382&lt;&gt;"",D382&gt;=TODAY(),OR(H382="",H382=Lists!$E$2)),INT(D382)+N(E382)+ROW()/10000000,"")</f>
        <v/>
      </c>
    </row>
    <row r="383" customFormat="false" ht="21.75" hidden="false" customHeight="true" outlineLevel="0" collapsed="false">
      <c r="B383" s="116"/>
      <c r="C383" s="91"/>
      <c r="D383" s="93"/>
      <c r="E383" s="117"/>
      <c r="F383" s="92"/>
      <c r="G383" s="92"/>
      <c r="H383" s="92"/>
      <c r="I383" s="91"/>
      <c r="J383" s="96"/>
      <c r="O383" s="1" t="str">
        <f aca="true">IF(AND(B383&lt;&gt;"",D383&lt;&gt;"",D383&gt;=TODAY(),OR(H383="",H383=Lists!$E$2)),INT(D383)+N(E383)+ROW()/10000000,"")</f>
        <v/>
      </c>
    </row>
    <row r="384" customFormat="false" ht="21.75" hidden="false" customHeight="true" outlineLevel="0" collapsed="false">
      <c r="B384" s="116"/>
      <c r="C384" s="91"/>
      <c r="D384" s="93"/>
      <c r="E384" s="117"/>
      <c r="F384" s="92"/>
      <c r="G384" s="92"/>
      <c r="H384" s="92"/>
      <c r="I384" s="91"/>
      <c r="J384" s="96"/>
      <c r="O384" s="1" t="str">
        <f aca="true">IF(AND(B384&lt;&gt;"",D384&lt;&gt;"",D384&gt;=TODAY(),OR(H384="",H384=Lists!$E$2)),INT(D384)+N(E384)+ROW()/10000000,"")</f>
        <v/>
      </c>
    </row>
    <row r="385" customFormat="false" ht="21.75" hidden="false" customHeight="true" outlineLevel="0" collapsed="false">
      <c r="B385" s="116"/>
      <c r="C385" s="91"/>
      <c r="D385" s="93"/>
      <c r="E385" s="117"/>
      <c r="F385" s="92"/>
      <c r="G385" s="92"/>
      <c r="H385" s="92"/>
      <c r="I385" s="91"/>
      <c r="J385" s="96"/>
      <c r="O385" s="1" t="str">
        <f aca="true">IF(AND(B385&lt;&gt;"",D385&lt;&gt;"",D385&gt;=TODAY(),OR(H385="",H385=Lists!$E$2)),INT(D385)+N(E385)+ROW()/10000000,"")</f>
        <v/>
      </c>
    </row>
    <row r="386" customFormat="false" ht="21.75" hidden="false" customHeight="true" outlineLevel="0" collapsed="false">
      <c r="B386" s="116"/>
      <c r="C386" s="91"/>
      <c r="D386" s="93"/>
      <c r="E386" s="117"/>
      <c r="F386" s="92"/>
      <c r="G386" s="92"/>
      <c r="H386" s="92"/>
      <c r="I386" s="91"/>
      <c r="J386" s="96"/>
      <c r="O386" s="1" t="str">
        <f aca="true">IF(AND(B386&lt;&gt;"",D386&lt;&gt;"",D386&gt;=TODAY(),OR(H386="",H386=Lists!$E$2)),INT(D386)+N(E386)+ROW()/10000000,"")</f>
        <v/>
      </c>
    </row>
    <row r="387" customFormat="false" ht="21.75" hidden="false" customHeight="true" outlineLevel="0" collapsed="false">
      <c r="B387" s="116"/>
      <c r="C387" s="91"/>
      <c r="D387" s="93"/>
      <c r="E387" s="117"/>
      <c r="F387" s="92"/>
      <c r="G387" s="92"/>
      <c r="H387" s="92"/>
      <c r="I387" s="91"/>
      <c r="J387" s="96"/>
      <c r="O387" s="1" t="str">
        <f aca="true">IF(AND(B387&lt;&gt;"",D387&lt;&gt;"",D387&gt;=TODAY(),OR(H387="",H387=Lists!$E$2)),INT(D387)+N(E387)+ROW()/10000000,"")</f>
        <v/>
      </c>
    </row>
    <row r="388" customFormat="false" ht="21.75" hidden="false" customHeight="true" outlineLevel="0" collapsed="false">
      <c r="B388" s="116"/>
      <c r="C388" s="91"/>
      <c r="D388" s="93"/>
      <c r="E388" s="117"/>
      <c r="F388" s="92"/>
      <c r="G388" s="92"/>
      <c r="H388" s="92"/>
      <c r="I388" s="91"/>
      <c r="J388" s="96"/>
      <c r="O388" s="1" t="str">
        <f aca="true">IF(AND(B388&lt;&gt;"",D388&lt;&gt;"",D388&gt;=TODAY(),OR(H388="",H388=Lists!$E$2)),INT(D388)+N(E388)+ROW()/10000000,"")</f>
        <v/>
      </c>
    </row>
    <row r="389" customFormat="false" ht="21.75" hidden="false" customHeight="true" outlineLevel="0" collapsed="false">
      <c r="B389" s="116"/>
      <c r="C389" s="91"/>
      <c r="D389" s="93"/>
      <c r="E389" s="117"/>
      <c r="F389" s="92"/>
      <c r="G389" s="92"/>
      <c r="H389" s="92"/>
      <c r="I389" s="91"/>
      <c r="J389" s="96"/>
      <c r="O389" s="1" t="str">
        <f aca="true">IF(AND(B389&lt;&gt;"",D389&lt;&gt;"",D389&gt;=TODAY(),OR(H389="",H389=Lists!$E$2)),INT(D389)+N(E389)+ROW()/10000000,"")</f>
        <v/>
      </c>
    </row>
    <row r="390" customFormat="false" ht="21.75" hidden="false" customHeight="true" outlineLevel="0" collapsed="false">
      <c r="B390" s="116"/>
      <c r="C390" s="91"/>
      <c r="D390" s="93"/>
      <c r="E390" s="117"/>
      <c r="F390" s="92"/>
      <c r="G390" s="92"/>
      <c r="H390" s="92"/>
      <c r="I390" s="91"/>
      <c r="J390" s="96"/>
      <c r="O390" s="1" t="str">
        <f aca="true">IF(AND(B390&lt;&gt;"",D390&lt;&gt;"",D390&gt;=TODAY(),OR(H390="",H390=Lists!$E$2)),INT(D390)+N(E390)+ROW()/10000000,"")</f>
        <v/>
      </c>
    </row>
    <row r="391" customFormat="false" ht="21.75" hidden="false" customHeight="true" outlineLevel="0" collapsed="false">
      <c r="B391" s="116"/>
      <c r="C391" s="91"/>
      <c r="D391" s="93"/>
      <c r="E391" s="117"/>
      <c r="F391" s="92"/>
      <c r="G391" s="92"/>
      <c r="H391" s="92"/>
      <c r="I391" s="91"/>
      <c r="J391" s="96"/>
      <c r="O391" s="1" t="str">
        <f aca="true">IF(AND(B391&lt;&gt;"",D391&lt;&gt;"",D391&gt;=TODAY(),OR(H391="",H391=Lists!$E$2)),INT(D391)+N(E391)+ROW()/10000000,"")</f>
        <v/>
      </c>
    </row>
    <row r="392" customFormat="false" ht="21.75" hidden="false" customHeight="true" outlineLevel="0" collapsed="false">
      <c r="B392" s="116"/>
      <c r="C392" s="91"/>
      <c r="D392" s="93"/>
      <c r="E392" s="117"/>
      <c r="F392" s="92"/>
      <c r="G392" s="92"/>
      <c r="H392" s="92"/>
      <c r="I392" s="91"/>
      <c r="J392" s="96"/>
      <c r="O392" s="1" t="str">
        <f aca="true">IF(AND(B392&lt;&gt;"",D392&lt;&gt;"",D392&gt;=TODAY(),OR(H392="",H392=Lists!$E$2)),INT(D392)+N(E392)+ROW()/10000000,"")</f>
        <v/>
      </c>
    </row>
    <row r="393" customFormat="false" ht="21.75" hidden="false" customHeight="true" outlineLevel="0" collapsed="false">
      <c r="B393" s="116"/>
      <c r="C393" s="91"/>
      <c r="D393" s="93"/>
      <c r="E393" s="117"/>
      <c r="F393" s="92"/>
      <c r="G393" s="92"/>
      <c r="H393" s="92"/>
      <c r="I393" s="91"/>
      <c r="J393" s="96"/>
      <c r="O393" s="1" t="str">
        <f aca="true">IF(AND(B393&lt;&gt;"",D393&lt;&gt;"",D393&gt;=TODAY(),OR(H393="",H393=Lists!$E$2)),INT(D393)+N(E393)+ROW()/10000000,"")</f>
        <v/>
      </c>
    </row>
    <row r="394" customFormat="false" ht="21.75" hidden="false" customHeight="true" outlineLevel="0" collapsed="false">
      <c r="B394" s="116"/>
      <c r="C394" s="91"/>
      <c r="D394" s="93"/>
      <c r="E394" s="117"/>
      <c r="F394" s="92"/>
      <c r="G394" s="92"/>
      <c r="H394" s="92"/>
      <c r="I394" s="91"/>
      <c r="J394" s="96"/>
      <c r="O394" s="1" t="str">
        <f aca="true">IF(AND(B394&lt;&gt;"",D394&lt;&gt;"",D394&gt;=TODAY(),OR(H394="",H394=Lists!$E$2)),INT(D394)+N(E394)+ROW()/10000000,"")</f>
        <v/>
      </c>
    </row>
    <row r="395" customFormat="false" ht="21.75" hidden="false" customHeight="true" outlineLevel="0" collapsed="false">
      <c r="B395" s="116"/>
      <c r="C395" s="91"/>
      <c r="D395" s="93"/>
      <c r="E395" s="117"/>
      <c r="F395" s="92"/>
      <c r="G395" s="92"/>
      <c r="H395" s="92"/>
      <c r="I395" s="91"/>
      <c r="J395" s="96"/>
      <c r="O395" s="1" t="str">
        <f aca="true">IF(AND(B395&lt;&gt;"",D395&lt;&gt;"",D395&gt;=TODAY(),OR(H395="",H395=Lists!$E$2)),INT(D395)+N(E395)+ROW()/10000000,"")</f>
        <v/>
      </c>
    </row>
    <row r="396" customFormat="false" ht="21.75" hidden="false" customHeight="true" outlineLevel="0" collapsed="false">
      <c r="B396" s="116"/>
      <c r="C396" s="91"/>
      <c r="D396" s="93"/>
      <c r="E396" s="117"/>
      <c r="F396" s="92"/>
      <c r="G396" s="92"/>
      <c r="H396" s="92"/>
      <c r="I396" s="91"/>
      <c r="J396" s="96"/>
      <c r="O396" s="1" t="str">
        <f aca="true">IF(AND(B396&lt;&gt;"",D396&lt;&gt;"",D396&gt;=TODAY(),OR(H396="",H396=Lists!$E$2)),INT(D396)+N(E396)+ROW()/10000000,"")</f>
        <v/>
      </c>
    </row>
    <row r="397" customFormat="false" ht="21.75" hidden="false" customHeight="true" outlineLevel="0" collapsed="false">
      <c r="B397" s="116"/>
      <c r="C397" s="91"/>
      <c r="D397" s="93"/>
      <c r="E397" s="117"/>
      <c r="F397" s="92"/>
      <c r="G397" s="92"/>
      <c r="H397" s="92"/>
      <c r="I397" s="91"/>
      <c r="J397" s="96"/>
      <c r="O397" s="1" t="str">
        <f aca="true">IF(AND(B397&lt;&gt;"",D397&lt;&gt;"",D397&gt;=TODAY(),OR(H397="",H397=Lists!$E$2)),INT(D397)+N(E397)+ROW()/10000000,"")</f>
        <v/>
      </c>
    </row>
    <row r="398" customFormat="false" ht="21.75" hidden="false" customHeight="true" outlineLevel="0" collapsed="false">
      <c r="B398" s="116"/>
      <c r="C398" s="91"/>
      <c r="D398" s="93"/>
      <c r="E398" s="117"/>
      <c r="F398" s="92"/>
      <c r="G398" s="92"/>
      <c r="H398" s="92"/>
      <c r="I398" s="91"/>
      <c r="J398" s="96"/>
      <c r="O398" s="1" t="str">
        <f aca="true">IF(AND(B398&lt;&gt;"",D398&lt;&gt;"",D398&gt;=TODAY(),OR(H398="",H398=Lists!$E$2)),INT(D398)+N(E398)+ROW()/10000000,"")</f>
        <v/>
      </c>
    </row>
    <row r="399" customFormat="false" ht="21.75" hidden="false" customHeight="true" outlineLevel="0" collapsed="false">
      <c r="B399" s="116"/>
      <c r="C399" s="91"/>
      <c r="D399" s="93"/>
      <c r="E399" s="117"/>
      <c r="F399" s="92"/>
      <c r="G399" s="92"/>
      <c r="H399" s="92"/>
      <c r="I399" s="91"/>
      <c r="J399" s="96"/>
      <c r="O399" s="1" t="str">
        <f aca="true">IF(AND(B399&lt;&gt;"",D399&lt;&gt;"",D399&gt;=TODAY(),OR(H399="",H399=Lists!$E$2)),INT(D399)+N(E399)+ROW()/10000000,"")</f>
        <v/>
      </c>
    </row>
    <row r="400" customFormat="false" ht="21.75" hidden="false" customHeight="true" outlineLevel="0" collapsed="false">
      <c r="B400" s="116"/>
      <c r="C400" s="91"/>
      <c r="D400" s="93"/>
      <c r="E400" s="117"/>
      <c r="F400" s="92"/>
      <c r="G400" s="92"/>
      <c r="H400" s="92"/>
      <c r="I400" s="91"/>
      <c r="J400" s="96"/>
      <c r="O400" s="1" t="str">
        <f aca="true">IF(AND(B400&lt;&gt;"",D400&lt;&gt;"",D400&gt;=TODAY(),OR(H400="",H400=Lists!$E$2)),INT(D400)+N(E400)+ROW()/10000000,"")</f>
        <v/>
      </c>
    </row>
    <row r="401" customFormat="false" ht="21.75" hidden="false" customHeight="true" outlineLevel="0" collapsed="false">
      <c r="B401" s="116"/>
      <c r="C401" s="91"/>
      <c r="D401" s="93"/>
      <c r="E401" s="117"/>
      <c r="F401" s="92"/>
      <c r="G401" s="92"/>
      <c r="H401" s="92"/>
      <c r="I401" s="91"/>
      <c r="J401" s="96"/>
      <c r="O401" s="1" t="str">
        <f aca="true">IF(AND(B401&lt;&gt;"",D401&lt;&gt;"",D401&gt;=TODAY(),OR(H401="",H401=Lists!$E$2)),INT(D401)+N(E401)+ROW()/10000000,"")</f>
        <v/>
      </c>
    </row>
    <row r="402" customFormat="false" ht="21.75" hidden="false" customHeight="true" outlineLevel="0" collapsed="false">
      <c r="B402" s="116"/>
      <c r="C402" s="91"/>
      <c r="D402" s="93"/>
      <c r="E402" s="117"/>
      <c r="F402" s="92"/>
      <c r="G402" s="92"/>
      <c r="H402" s="92"/>
      <c r="I402" s="91"/>
      <c r="J402" s="96"/>
      <c r="O402" s="1" t="str">
        <f aca="true">IF(AND(B402&lt;&gt;"",D402&lt;&gt;"",D402&gt;=TODAY(),OR(H402="",H402=Lists!$E$2)),INT(D402)+N(E402)+ROW()/10000000,"")</f>
        <v/>
      </c>
    </row>
    <row r="403" customFormat="false" ht="21.75" hidden="false" customHeight="true" outlineLevel="0" collapsed="false">
      <c r="B403" s="116"/>
      <c r="C403" s="91"/>
      <c r="D403" s="93"/>
      <c r="E403" s="117"/>
      <c r="F403" s="92"/>
      <c r="G403" s="92"/>
      <c r="H403" s="92"/>
      <c r="I403" s="91"/>
      <c r="J403" s="96"/>
      <c r="O403" s="1" t="str">
        <f aca="true">IF(AND(B403&lt;&gt;"",D403&lt;&gt;"",D403&gt;=TODAY(),OR(H403="",H403=Lists!$E$2)),INT(D403)+N(E403)+ROW()/10000000,"")</f>
        <v/>
      </c>
    </row>
    <row r="404" customFormat="false" ht="21.75" hidden="false" customHeight="true" outlineLevel="0" collapsed="false">
      <c r="B404" s="116"/>
      <c r="C404" s="91"/>
      <c r="D404" s="93"/>
      <c r="E404" s="117"/>
      <c r="F404" s="92"/>
      <c r="G404" s="92"/>
      <c r="H404" s="92"/>
      <c r="I404" s="91"/>
      <c r="J404" s="96"/>
      <c r="O404" s="1" t="str">
        <f aca="true">IF(AND(B404&lt;&gt;"",D404&lt;&gt;"",D404&gt;=TODAY(),OR(H404="",H404=Lists!$E$2)),INT(D404)+N(E404)+ROW()/10000000,"")</f>
        <v/>
      </c>
    </row>
    <row r="405" customFormat="false" ht="21.75" hidden="false" customHeight="true" outlineLevel="0" collapsed="false">
      <c r="B405" s="116"/>
      <c r="C405" s="91"/>
      <c r="D405" s="93"/>
      <c r="E405" s="117"/>
      <c r="F405" s="92"/>
      <c r="G405" s="92"/>
      <c r="H405" s="92"/>
      <c r="I405" s="91"/>
      <c r="J405" s="96"/>
      <c r="O405" s="1" t="str">
        <f aca="true">IF(AND(B405&lt;&gt;"",D405&lt;&gt;"",D405&gt;=TODAY(),OR(H405="",H405=Lists!$E$2)),INT(D405)+N(E405)+ROW()/10000000,"")</f>
        <v/>
      </c>
    </row>
    <row r="406" customFormat="false" ht="21.75" hidden="false" customHeight="true" outlineLevel="0" collapsed="false">
      <c r="B406" s="116"/>
      <c r="C406" s="91"/>
      <c r="D406" s="93"/>
      <c r="E406" s="117"/>
      <c r="F406" s="92"/>
      <c r="G406" s="92"/>
      <c r="H406" s="92"/>
      <c r="I406" s="91"/>
      <c r="J406" s="96"/>
      <c r="O406" s="1" t="str">
        <f aca="true">IF(AND(B406&lt;&gt;"",D406&lt;&gt;"",D406&gt;=TODAY(),OR(H406="",H406=Lists!$E$2)),INT(D406)+N(E406)+ROW()/10000000,"")</f>
        <v/>
      </c>
    </row>
    <row r="407" customFormat="false" ht="21.75" hidden="false" customHeight="true" outlineLevel="0" collapsed="false">
      <c r="B407" s="116"/>
      <c r="C407" s="91"/>
      <c r="D407" s="93"/>
      <c r="E407" s="117"/>
      <c r="F407" s="92"/>
      <c r="G407" s="92"/>
      <c r="H407" s="92"/>
      <c r="I407" s="91"/>
      <c r="J407" s="96"/>
      <c r="O407" s="1" t="str">
        <f aca="true">IF(AND(B407&lt;&gt;"",D407&lt;&gt;"",D407&gt;=TODAY(),OR(H407="",H407=Lists!$E$2)),INT(D407)+N(E407)+ROW()/10000000,"")</f>
        <v/>
      </c>
    </row>
    <row r="408" customFormat="false" ht="21.75" hidden="false" customHeight="true" outlineLevel="0" collapsed="false">
      <c r="B408" s="116"/>
      <c r="C408" s="91"/>
      <c r="D408" s="93"/>
      <c r="E408" s="117"/>
      <c r="F408" s="92"/>
      <c r="G408" s="92"/>
      <c r="H408" s="92"/>
      <c r="I408" s="91"/>
      <c r="J408" s="96"/>
      <c r="O408" s="1" t="str">
        <f aca="true">IF(AND(B408&lt;&gt;"",D408&lt;&gt;"",D408&gt;=TODAY(),OR(H408="",H408=Lists!$E$2)),INT(D408)+N(E408)+ROW()/10000000,"")</f>
        <v/>
      </c>
    </row>
    <row r="409" customFormat="false" ht="21.75" hidden="false" customHeight="true" outlineLevel="0" collapsed="false">
      <c r="B409" s="116"/>
      <c r="C409" s="91"/>
      <c r="D409" s="93"/>
      <c r="E409" s="117"/>
      <c r="F409" s="92"/>
      <c r="G409" s="92"/>
      <c r="H409" s="92"/>
      <c r="I409" s="91"/>
      <c r="J409" s="96"/>
      <c r="O409" s="1" t="str">
        <f aca="true">IF(AND(B409&lt;&gt;"",D409&lt;&gt;"",D409&gt;=TODAY(),OR(H409="",H409=Lists!$E$2)),INT(D409)+N(E409)+ROW()/10000000,"")</f>
        <v/>
      </c>
    </row>
    <row r="410" customFormat="false" ht="21.75" hidden="false" customHeight="true" outlineLevel="0" collapsed="false">
      <c r="B410" s="116"/>
      <c r="C410" s="91"/>
      <c r="D410" s="93"/>
      <c r="E410" s="117"/>
      <c r="F410" s="92"/>
      <c r="G410" s="92"/>
      <c r="H410" s="92"/>
      <c r="I410" s="91"/>
      <c r="J410" s="96"/>
      <c r="O410" s="1" t="str">
        <f aca="true">IF(AND(B410&lt;&gt;"",D410&lt;&gt;"",D410&gt;=TODAY(),OR(H410="",H410=Lists!$E$2)),INT(D410)+N(E410)+ROW()/10000000,"")</f>
        <v/>
      </c>
    </row>
    <row r="411" customFormat="false" ht="21.75" hidden="false" customHeight="true" outlineLevel="0" collapsed="false">
      <c r="B411" s="116"/>
      <c r="C411" s="91"/>
      <c r="D411" s="93"/>
      <c r="E411" s="117"/>
      <c r="F411" s="92"/>
      <c r="G411" s="92"/>
      <c r="H411" s="92"/>
      <c r="I411" s="91"/>
      <c r="J411" s="96"/>
      <c r="O411" s="1" t="str">
        <f aca="true">IF(AND(B411&lt;&gt;"",D411&lt;&gt;"",D411&gt;=TODAY(),OR(H411="",H411=Lists!$E$2)),INT(D411)+N(E411)+ROW()/10000000,"")</f>
        <v/>
      </c>
    </row>
    <row r="412" customFormat="false" ht="21.75" hidden="false" customHeight="true" outlineLevel="0" collapsed="false">
      <c r="B412" s="116"/>
      <c r="C412" s="91"/>
      <c r="D412" s="93"/>
      <c r="E412" s="117"/>
      <c r="F412" s="92"/>
      <c r="G412" s="92"/>
      <c r="H412" s="92"/>
      <c r="I412" s="91"/>
      <c r="J412" s="96"/>
      <c r="O412" s="1" t="str">
        <f aca="true">IF(AND(B412&lt;&gt;"",D412&lt;&gt;"",D412&gt;=TODAY(),OR(H412="",H412=Lists!$E$2)),INT(D412)+N(E412)+ROW()/10000000,"")</f>
        <v/>
      </c>
    </row>
    <row r="413" customFormat="false" ht="21.75" hidden="false" customHeight="true" outlineLevel="0" collapsed="false">
      <c r="B413" s="116"/>
      <c r="C413" s="91"/>
      <c r="D413" s="93"/>
      <c r="E413" s="117"/>
      <c r="F413" s="92"/>
      <c r="G413" s="92"/>
      <c r="H413" s="92"/>
      <c r="I413" s="91"/>
      <c r="J413" s="96"/>
      <c r="O413" s="1" t="str">
        <f aca="true">IF(AND(B413&lt;&gt;"",D413&lt;&gt;"",D413&gt;=TODAY(),OR(H413="",H413=Lists!$E$2)),INT(D413)+N(E413)+ROW()/10000000,"")</f>
        <v/>
      </c>
    </row>
    <row r="414" customFormat="false" ht="21.75" hidden="false" customHeight="true" outlineLevel="0" collapsed="false">
      <c r="B414" s="116"/>
      <c r="C414" s="91"/>
      <c r="D414" s="93"/>
      <c r="E414" s="117"/>
      <c r="F414" s="92"/>
      <c r="G414" s="92"/>
      <c r="H414" s="92"/>
      <c r="I414" s="91"/>
      <c r="J414" s="96"/>
      <c r="O414" s="1" t="str">
        <f aca="true">IF(AND(B414&lt;&gt;"",D414&lt;&gt;"",D414&gt;=TODAY(),OR(H414="",H414=Lists!$E$2)),INT(D414)+N(E414)+ROW()/10000000,"")</f>
        <v/>
      </c>
    </row>
    <row r="415" customFormat="false" ht="21.75" hidden="false" customHeight="true" outlineLevel="0" collapsed="false">
      <c r="B415" s="116"/>
      <c r="C415" s="91"/>
      <c r="D415" s="93"/>
      <c r="E415" s="117"/>
      <c r="F415" s="92"/>
      <c r="G415" s="92"/>
      <c r="H415" s="92"/>
      <c r="I415" s="91"/>
      <c r="J415" s="96"/>
      <c r="O415" s="1" t="str">
        <f aca="true">IF(AND(B415&lt;&gt;"",D415&lt;&gt;"",D415&gt;=TODAY(),OR(H415="",H415=Lists!$E$2)),INT(D415)+N(E415)+ROW()/10000000,"")</f>
        <v/>
      </c>
    </row>
    <row r="416" customFormat="false" ht="21.75" hidden="false" customHeight="true" outlineLevel="0" collapsed="false">
      <c r="B416" s="116"/>
      <c r="C416" s="91"/>
      <c r="D416" s="93"/>
      <c r="E416" s="117"/>
      <c r="F416" s="92"/>
      <c r="G416" s="92"/>
      <c r="H416" s="92"/>
      <c r="I416" s="91"/>
      <c r="J416" s="96"/>
      <c r="O416" s="1" t="str">
        <f aca="true">IF(AND(B416&lt;&gt;"",D416&lt;&gt;"",D416&gt;=TODAY(),OR(H416="",H416=Lists!$E$2)),INT(D416)+N(E416)+ROW()/10000000,"")</f>
        <v/>
      </c>
    </row>
    <row r="417" customFormat="false" ht="21.75" hidden="false" customHeight="true" outlineLevel="0" collapsed="false">
      <c r="B417" s="116"/>
      <c r="C417" s="91"/>
      <c r="D417" s="93"/>
      <c r="E417" s="117"/>
      <c r="F417" s="92"/>
      <c r="G417" s="92"/>
      <c r="H417" s="92"/>
      <c r="I417" s="91"/>
      <c r="J417" s="96"/>
      <c r="O417" s="1" t="str">
        <f aca="true">IF(AND(B417&lt;&gt;"",D417&lt;&gt;"",D417&gt;=TODAY(),OR(H417="",H417=Lists!$E$2)),INT(D417)+N(E417)+ROW()/10000000,"")</f>
        <v/>
      </c>
    </row>
    <row r="418" customFormat="false" ht="21.75" hidden="false" customHeight="true" outlineLevel="0" collapsed="false">
      <c r="B418" s="116"/>
      <c r="C418" s="91"/>
      <c r="D418" s="93"/>
      <c r="E418" s="117"/>
      <c r="F418" s="92"/>
      <c r="G418" s="92"/>
      <c r="H418" s="92"/>
      <c r="I418" s="91"/>
      <c r="J418" s="96"/>
      <c r="O418" s="1" t="str">
        <f aca="true">IF(AND(B418&lt;&gt;"",D418&lt;&gt;"",D418&gt;=TODAY(),OR(H418="",H418=Lists!$E$2)),INT(D418)+N(E418)+ROW()/10000000,"")</f>
        <v/>
      </c>
    </row>
    <row r="419" customFormat="false" ht="21.75" hidden="false" customHeight="true" outlineLevel="0" collapsed="false">
      <c r="B419" s="116"/>
      <c r="C419" s="91"/>
      <c r="D419" s="93"/>
      <c r="E419" s="117"/>
      <c r="F419" s="92"/>
      <c r="G419" s="92"/>
      <c r="H419" s="92"/>
      <c r="I419" s="91"/>
      <c r="J419" s="96"/>
      <c r="O419" s="1" t="str">
        <f aca="true">IF(AND(B419&lt;&gt;"",D419&lt;&gt;"",D419&gt;=TODAY(),OR(H419="",H419=Lists!$E$2)),INT(D419)+N(E419)+ROW()/10000000,"")</f>
        <v/>
      </c>
    </row>
    <row r="420" customFormat="false" ht="21.75" hidden="false" customHeight="true" outlineLevel="0" collapsed="false">
      <c r="B420" s="116"/>
      <c r="C420" s="91"/>
      <c r="D420" s="93"/>
      <c r="E420" s="117"/>
      <c r="F420" s="92"/>
      <c r="G420" s="92"/>
      <c r="H420" s="92"/>
      <c r="I420" s="91"/>
      <c r="J420" s="96"/>
      <c r="O420" s="1" t="str">
        <f aca="true">IF(AND(B420&lt;&gt;"",D420&lt;&gt;"",D420&gt;=TODAY(),OR(H420="",H420=Lists!$E$2)),INT(D420)+N(E420)+ROW()/10000000,"")</f>
        <v/>
      </c>
    </row>
    <row r="421" customFormat="false" ht="21.75" hidden="false" customHeight="true" outlineLevel="0" collapsed="false">
      <c r="B421" s="116"/>
      <c r="C421" s="91"/>
      <c r="D421" s="93"/>
      <c r="E421" s="117"/>
      <c r="F421" s="92"/>
      <c r="G421" s="92"/>
      <c r="H421" s="92"/>
      <c r="I421" s="91"/>
      <c r="J421" s="96"/>
      <c r="O421" s="1" t="str">
        <f aca="true">IF(AND(B421&lt;&gt;"",D421&lt;&gt;"",D421&gt;=TODAY(),OR(H421="",H421=Lists!$E$2)),INT(D421)+N(E421)+ROW()/10000000,"")</f>
        <v/>
      </c>
    </row>
    <row r="422" customFormat="false" ht="21.75" hidden="false" customHeight="true" outlineLevel="0" collapsed="false">
      <c r="B422" s="116"/>
      <c r="C422" s="91"/>
      <c r="D422" s="93"/>
      <c r="E422" s="117"/>
      <c r="F422" s="92"/>
      <c r="G422" s="92"/>
      <c r="H422" s="92"/>
      <c r="I422" s="91"/>
      <c r="J422" s="96"/>
      <c r="O422" s="1" t="str">
        <f aca="true">IF(AND(B422&lt;&gt;"",D422&lt;&gt;"",D422&gt;=TODAY(),OR(H422="",H422=Lists!$E$2)),INT(D422)+N(E422)+ROW()/10000000,"")</f>
        <v/>
      </c>
    </row>
    <row r="423" customFormat="false" ht="21.75" hidden="false" customHeight="true" outlineLevel="0" collapsed="false">
      <c r="B423" s="116"/>
      <c r="C423" s="91"/>
      <c r="D423" s="93"/>
      <c r="E423" s="117"/>
      <c r="F423" s="92"/>
      <c r="G423" s="92"/>
      <c r="H423" s="92"/>
      <c r="I423" s="91"/>
      <c r="J423" s="96"/>
      <c r="O423" s="1" t="str">
        <f aca="true">IF(AND(B423&lt;&gt;"",D423&lt;&gt;"",D423&gt;=TODAY(),OR(H423="",H423=Lists!$E$2)),INT(D423)+N(E423)+ROW()/10000000,"")</f>
        <v/>
      </c>
    </row>
    <row r="424" customFormat="false" ht="21.75" hidden="false" customHeight="true" outlineLevel="0" collapsed="false">
      <c r="B424" s="116"/>
      <c r="C424" s="91"/>
      <c r="D424" s="93"/>
      <c r="E424" s="117"/>
      <c r="F424" s="92"/>
      <c r="G424" s="92"/>
      <c r="H424" s="92"/>
      <c r="I424" s="91"/>
      <c r="J424" s="96"/>
      <c r="O424" s="1" t="str">
        <f aca="true">IF(AND(B424&lt;&gt;"",D424&lt;&gt;"",D424&gt;=TODAY(),OR(H424="",H424=Lists!$E$2)),INT(D424)+N(E424)+ROW()/10000000,"")</f>
        <v/>
      </c>
    </row>
    <row r="425" customFormat="false" ht="21.75" hidden="false" customHeight="true" outlineLevel="0" collapsed="false">
      <c r="B425" s="116"/>
      <c r="C425" s="91"/>
      <c r="D425" s="93"/>
      <c r="E425" s="117"/>
      <c r="F425" s="92"/>
      <c r="G425" s="92"/>
      <c r="H425" s="92"/>
      <c r="I425" s="91"/>
      <c r="J425" s="96"/>
      <c r="O425" s="1" t="str">
        <f aca="true">IF(AND(B425&lt;&gt;"",D425&lt;&gt;"",D425&gt;=TODAY(),OR(H425="",H425=Lists!$E$2)),INT(D425)+N(E425)+ROW()/10000000,"")</f>
        <v/>
      </c>
    </row>
    <row r="426" customFormat="false" ht="21.75" hidden="false" customHeight="true" outlineLevel="0" collapsed="false">
      <c r="B426" s="116"/>
      <c r="C426" s="91"/>
      <c r="D426" s="93"/>
      <c r="E426" s="117"/>
      <c r="F426" s="92"/>
      <c r="G426" s="92"/>
      <c r="H426" s="92"/>
      <c r="I426" s="91"/>
      <c r="J426" s="96"/>
      <c r="O426" s="1" t="str">
        <f aca="true">IF(AND(B426&lt;&gt;"",D426&lt;&gt;"",D426&gt;=TODAY(),OR(H426="",H426=Lists!$E$2)),INT(D426)+N(E426)+ROW()/10000000,"")</f>
        <v/>
      </c>
    </row>
    <row r="427" customFormat="false" ht="21.75" hidden="false" customHeight="true" outlineLevel="0" collapsed="false">
      <c r="B427" s="116"/>
      <c r="C427" s="91"/>
      <c r="D427" s="93"/>
      <c r="E427" s="117"/>
      <c r="F427" s="92"/>
      <c r="G427" s="92"/>
      <c r="H427" s="92"/>
      <c r="I427" s="91"/>
      <c r="J427" s="96"/>
      <c r="O427" s="1" t="str">
        <f aca="true">IF(AND(B427&lt;&gt;"",D427&lt;&gt;"",D427&gt;=TODAY(),OR(H427="",H427=Lists!$E$2)),INT(D427)+N(E427)+ROW()/10000000,"")</f>
        <v/>
      </c>
    </row>
    <row r="428" customFormat="false" ht="21.75" hidden="false" customHeight="true" outlineLevel="0" collapsed="false">
      <c r="B428" s="116"/>
      <c r="C428" s="91"/>
      <c r="D428" s="93"/>
      <c r="E428" s="117"/>
      <c r="F428" s="92"/>
      <c r="G428" s="92"/>
      <c r="H428" s="92"/>
      <c r="I428" s="91"/>
      <c r="J428" s="96"/>
      <c r="O428" s="1" t="str">
        <f aca="true">IF(AND(B428&lt;&gt;"",D428&lt;&gt;"",D428&gt;=TODAY(),OR(H428="",H428=Lists!$E$2)),INT(D428)+N(E428)+ROW()/10000000,"")</f>
        <v/>
      </c>
    </row>
    <row r="429" customFormat="false" ht="21.75" hidden="false" customHeight="true" outlineLevel="0" collapsed="false">
      <c r="B429" s="116"/>
      <c r="C429" s="91"/>
      <c r="D429" s="93"/>
      <c r="E429" s="117"/>
      <c r="F429" s="92"/>
      <c r="G429" s="92"/>
      <c r="H429" s="92"/>
      <c r="I429" s="91"/>
      <c r="J429" s="96"/>
      <c r="O429" s="1" t="str">
        <f aca="true">IF(AND(B429&lt;&gt;"",D429&lt;&gt;"",D429&gt;=TODAY(),OR(H429="",H429=Lists!$E$2)),INT(D429)+N(E429)+ROW()/10000000,"")</f>
        <v/>
      </c>
    </row>
    <row r="430" customFormat="false" ht="21.75" hidden="false" customHeight="true" outlineLevel="0" collapsed="false">
      <c r="B430" s="116"/>
      <c r="C430" s="91"/>
      <c r="D430" s="93"/>
      <c r="E430" s="117"/>
      <c r="F430" s="92"/>
      <c r="G430" s="92"/>
      <c r="H430" s="92"/>
      <c r="I430" s="91"/>
      <c r="J430" s="96"/>
      <c r="O430" s="1" t="str">
        <f aca="true">IF(AND(B430&lt;&gt;"",D430&lt;&gt;"",D430&gt;=TODAY(),OR(H430="",H430=Lists!$E$2)),INT(D430)+N(E430)+ROW()/10000000,"")</f>
        <v/>
      </c>
    </row>
    <row r="431" customFormat="false" ht="21.75" hidden="false" customHeight="true" outlineLevel="0" collapsed="false">
      <c r="B431" s="116"/>
      <c r="C431" s="91"/>
      <c r="D431" s="93"/>
      <c r="E431" s="117"/>
      <c r="F431" s="92"/>
      <c r="G431" s="92"/>
      <c r="H431" s="92"/>
      <c r="I431" s="91"/>
      <c r="J431" s="96"/>
      <c r="O431" s="1" t="str">
        <f aca="true">IF(AND(B431&lt;&gt;"",D431&lt;&gt;"",D431&gt;=TODAY(),OR(H431="",H431=Lists!$E$2)),INT(D431)+N(E431)+ROW()/10000000,"")</f>
        <v/>
      </c>
    </row>
    <row r="432" customFormat="false" ht="21.75" hidden="false" customHeight="true" outlineLevel="0" collapsed="false">
      <c r="B432" s="116"/>
      <c r="C432" s="91"/>
      <c r="D432" s="93"/>
      <c r="E432" s="117"/>
      <c r="F432" s="92"/>
      <c r="G432" s="92"/>
      <c r="H432" s="92"/>
      <c r="I432" s="91"/>
      <c r="J432" s="96"/>
      <c r="O432" s="1" t="str">
        <f aca="true">IF(AND(B432&lt;&gt;"",D432&lt;&gt;"",D432&gt;=TODAY(),OR(H432="",H432=Lists!$E$2)),INT(D432)+N(E432)+ROW()/10000000,"")</f>
        <v/>
      </c>
    </row>
    <row r="433" customFormat="false" ht="21.75" hidden="false" customHeight="true" outlineLevel="0" collapsed="false">
      <c r="B433" s="116"/>
      <c r="C433" s="91"/>
      <c r="D433" s="93"/>
      <c r="E433" s="117"/>
      <c r="F433" s="92"/>
      <c r="G433" s="92"/>
      <c r="H433" s="92"/>
      <c r="I433" s="91"/>
      <c r="J433" s="96"/>
      <c r="O433" s="1" t="str">
        <f aca="true">IF(AND(B433&lt;&gt;"",D433&lt;&gt;"",D433&gt;=TODAY(),OR(H433="",H433=Lists!$E$2)),INT(D433)+N(E433)+ROW()/10000000,"")</f>
        <v/>
      </c>
    </row>
    <row r="434" customFormat="false" ht="21.75" hidden="false" customHeight="true" outlineLevel="0" collapsed="false">
      <c r="B434" s="116"/>
      <c r="C434" s="91"/>
      <c r="D434" s="93"/>
      <c r="E434" s="117"/>
      <c r="F434" s="92"/>
      <c r="G434" s="92"/>
      <c r="H434" s="92"/>
      <c r="I434" s="91"/>
      <c r="J434" s="96"/>
      <c r="O434" s="1" t="str">
        <f aca="true">IF(AND(B434&lt;&gt;"",D434&lt;&gt;"",D434&gt;=TODAY(),OR(H434="",H434=Lists!$E$2)),INT(D434)+N(E434)+ROW()/10000000,"")</f>
        <v/>
      </c>
    </row>
    <row r="435" customFormat="false" ht="21.75" hidden="false" customHeight="true" outlineLevel="0" collapsed="false">
      <c r="B435" s="116"/>
      <c r="C435" s="91"/>
      <c r="D435" s="93"/>
      <c r="E435" s="117"/>
      <c r="F435" s="92"/>
      <c r="G435" s="92"/>
      <c r="H435" s="92"/>
      <c r="I435" s="91"/>
      <c r="J435" s="96"/>
      <c r="O435" s="1" t="str">
        <f aca="true">IF(AND(B435&lt;&gt;"",D435&lt;&gt;"",D435&gt;=TODAY(),OR(H435="",H435=Lists!$E$2)),INT(D435)+N(E435)+ROW()/10000000,"")</f>
        <v/>
      </c>
    </row>
    <row r="436" customFormat="false" ht="21.75" hidden="false" customHeight="true" outlineLevel="0" collapsed="false">
      <c r="B436" s="116"/>
      <c r="C436" s="91"/>
      <c r="D436" s="93"/>
      <c r="E436" s="117"/>
      <c r="F436" s="92"/>
      <c r="G436" s="92"/>
      <c r="H436" s="92"/>
      <c r="I436" s="91"/>
      <c r="J436" s="96"/>
      <c r="O436" s="1" t="str">
        <f aca="true">IF(AND(B436&lt;&gt;"",D436&lt;&gt;"",D436&gt;=TODAY(),OR(H436="",H436=Lists!$E$2)),INT(D436)+N(E436)+ROW()/10000000,"")</f>
        <v/>
      </c>
    </row>
    <row r="437" customFormat="false" ht="21.75" hidden="false" customHeight="true" outlineLevel="0" collapsed="false">
      <c r="B437" s="116"/>
      <c r="C437" s="91"/>
      <c r="D437" s="93"/>
      <c r="E437" s="117"/>
      <c r="F437" s="92"/>
      <c r="G437" s="92"/>
      <c r="H437" s="92"/>
      <c r="I437" s="91"/>
      <c r="J437" s="96"/>
      <c r="O437" s="1" t="str">
        <f aca="true">IF(AND(B437&lt;&gt;"",D437&lt;&gt;"",D437&gt;=TODAY(),OR(H437="",H437=Lists!$E$2)),INT(D437)+N(E437)+ROW()/10000000,"")</f>
        <v/>
      </c>
    </row>
    <row r="438" customFormat="false" ht="21.75" hidden="false" customHeight="true" outlineLevel="0" collapsed="false">
      <c r="B438" s="116"/>
      <c r="C438" s="91"/>
      <c r="D438" s="93"/>
      <c r="E438" s="117"/>
      <c r="F438" s="92"/>
      <c r="G438" s="92"/>
      <c r="H438" s="92"/>
      <c r="I438" s="91"/>
      <c r="J438" s="96"/>
      <c r="O438" s="1" t="str">
        <f aca="true">IF(AND(B438&lt;&gt;"",D438&lt;&gt;"",D438&gt;=TODAY(),OR(H438="",H438=Lists!$E$2)),INT(D438)+N(E438)+ROW()/10000000,"")</f>
        <v/>
      </c>
    </row>
    <row r="439" customFormat="false" ht="21.75" hidden="false" customHeight="true" outlineLevel="0" collapsed="false">
      <c r="B439" s="116"/>
      <c r="C439" s="91"/>
      <c r="D439" s="93"/>
      <c r="E439" s="117"/>
      <c r="F439" s="92"/>
      <c r="G439" s="92"/>
      <c r="H439" s="92"/>
      <c r="I439" s="91"/>
      <c r="J439" s="96"/>
      <c r="O439" s="1" t="str">
        <f aca="true">IF(AND(B439&lt;&gt;"",D439&lt;&gt;"",D439&gt;=TODAY(),OR(H439="",H439=Lists!$E$2)),INT(D439)+N(E439)+ROW()/10000000,"")</f>
        <v/>
      </c>
    </row>
    <row r="440" customFormat="false" ht="21.75" hidden="false" customHeight="true" outlineLevel="0" collapsed="false">
      <c r="B440" s="116"/>
      <c r="C440" s="91"/>
      <c r="D440" s="93"/>
      <c r="E440" s="117"/>
      <c r="F440" s="92"/>
      <c r="G440" s="92"/>
      <c r="H440" s="92"/>
      <c r="I440" s="91"/>
      <c r="J440" s="96"/>
      <c r="O440" s="1" t="str">
        <f aca="true">IF(AND(B440&lt;&gt;"",D440&lt;&gt;"",D440&gt;=TODAY(),OR(H440="",H440=Lists!$E$2)),INT(D440)+N(E440)+ROW()/10000000,"")</f>
        <v/>
      </c>
    </row>
    <row r="441" customFormat="false" ht="21.75" hidden="false" customHeight="true" outlineLevel="0" collapsed="false">
      <c r="B441" s="116"/>
      <c r="C441" s="91"/>
      <c r="D441" s="93"/>
      <c r="E441" s="117"/>
      <c r="F441" s="92"/>
      <c r="G441" s="92"/>
      <c r="H441" s="92"/>
      <c r="I441" s="91"/>
      <c r="J441" s="96"/>
      <c r="O441" s="1" t="str">
        <f aca="true">IF(AND(B441&lt;&gt;"",D441&lt;&gt;"",D441&gt;=TODAY(),OR(H441="",H441=Lists!$E$2)),INT(D441)+N(E441)+ROW()/10000000,"")</f>
        <v/>
      </c>
    </row>
    <row r="442" customFormat="false" ht="21.75" hidden="false" customHeight="true" outlineLevel="0" collapsed="false">
      <c r="B442" s="116"/>
      <c r="C442" s="91"/>
      <c r="D442" s="93"/>
      <c r="E442" s="117"/>
      <c r="F442" s="92"/>
      <c r="G442" s="92"/>
      <c r="H442" s="92"/>
      <c r="I442" s="91"/>
      <c r="J442" s="96"/>
      <c r="O442" s="1" t="str">
        <f aca="true">IF(AND(B442&lt;&gt;"",D442&lt;&gt;"",D442&gt;=TODAY(),OR(H442="",H442=Lists!$E$2)),INT(D442)+N(E442)+ROW()/10000000,"")</f>
        <v/>
      </c>
    </row>
    <row r="443" customFormat="false" ht="21.75" hidden="false" customHeight="true" outlineLevel="0" collapsed="false">
      <c r="B443" s="116"/>
      <c r="C443" s="91"/>
      <c r="D443" s="93"/>
      <c r="E443" s="117"/>
      <c r="F443" s="92"/>
      <c r="G443" s="92"/>
      <c r="H443" s="92"/>
      <c r="I443" s="91"/>
      <c r="J443" s="96"/>
      <c r="O443" s="1" t="str">
        <f aca="true">IF(AND(B443&lt;&gt;"",D443&lt;&gt;"",D443&gt;=TODAY(),OR(H443="",H443=Lists!$E$2)),INT(D443)+N(E443)+ROW()/10000000,"")</f>
        <v/>
      </c>
    </row>
    <row r="444" customFormat="false" ht="21.75" hidden="false" customHeight="true" outlineLevel="0" collapsed="false">
      <c r="B444" s="116"/>
      <c r="C444" s="91"/>
      <c r="D444" s="93"/>
      <c r="E444" s="117"/>
      <c r="F444" s="92"/>
      <c r="G444" s="92"/>
      <c r="H444" s="92"/>
      <c r="I444" s="91"/>
      <c r="J444" s="96"/>
      <c r="O444" s="1" t="str">
        <f aca="true">IF(AND(B444&lt;&gt;"",D444&lt;&gt;"",D444&gt;=TODAY(),OR(H444="",H444=Lists!$E$2)),INT(D444)+N(E444)+ROW()/10000000,"")</f>
        <v/>
      </c>
    </row>
    <row r="445" customFormat="false" ht="21.75" hidden="false" customHeight="true" outlineLevel="0" collapsed="false">
      <c r="B445" s="116"/>
      <c r="C445" s="91"/>
      <c r="D445" s="93"/>
      <c r="E445" s="117"/>
      <c r="F445" s="92"/>
      <c r="G445" s="92"/>
      <c r="H445" s="92"/>
      <c r="I445" s="91"/>
      <c r="J445" s="96"/>
      <c r="O445" s="1" t="str">
        <f aca="true">IF(AND(B445&lt;&gt;"",D445&lt;&gt;"",D445&gt;=TODAY(),OR(H445="",H445=Lists!$E$2)),INT(D445)+N(E445)+ROW()/10000000,"")</f>
        <v/>
      </c>
    </row>
    <row r="446" customFormat="false" ht="21.75" hidden="false" customHeight="true" outlineLevel="0" collapsed="false">
      <c r="B446" s="116"/>
      <c r="C446" s="91"/>
      <c r="D446" s="93"/>
      <c r="E446" s="117"/>
      <c r="F446" s="92"/>
      <c r="G446" s="92"/>
      <c r="H446" s="92"/>
      <c r="I446" s="91"/>
      <c r="J446" s="96"/>
      <c r="O446" s="1" t="str">
        <f aca="true">IF(AND(B446&lt;&gt;"",D446&lt;&gt;"",D446&gt;=TODAY(),OR(H446="",H446=Lists!$E$2)),INT(D446)+N(E446)+ROW()/10000000,"")</f>
        <v/>
      </c>
    </row>
    <row r="447" customFormat="false" ht="21.75" hidden="false" customHeight="true" outlineLevel="0" collapsed="false">
      <c r="B447" s="116"/>
      <c r="C447" s="91"/>
      <c r="D447" s="93"/>
      <c r="E447" s="117"/>
      <c r="F447" s="92"/>
      <c r="G447" s="92"/>
      <c r="H447" s="92"/>
      <c r="I447" s="91"/>
      <c r="J447" s="96"/>
      <c r="O447" s="1" t="str">
        <f aca="true">IF(AND(B447&lt;&gt;"",D447&lt;&gt;"",D447&gt;=TODAY(),OR(H447="",H447=Lists!$E$2)),INT(D447)+N(E447)+ROW()/10000000,"")</f>
        <v/>
      </c>
    </row>
    <row r="448" customFormat="false" ht="21.75" hidden="false" customHeight="true" outlineLevel="0" collapsed="false">
      <c r="B448" s="116"/>
      <c r="C448" s="91"/>
      <c r="D448" s="93"/>
      <c r="E448" s="117"/>
      <c r="F448" s="92"/>
      <c r="G448" s="92"/>
      <c r="H448" s="92"/>
      <c r="I448" s="91"/>
      <c r="J448" s="96"/>
      <c r="O448" s="1" t="str">
        <f aca="true">IF(AND(B448&lt;&gt;"",D448&lt;&gt;"",D448&gt;=TODAY(),OR(H448="",H448=Lists!$E$2)),INT(D448)+N(E448)+ROW()/10000000,"")</f>
        <v/>
      </c>
    </row>
    <row r="449" customFormat="false" ht="21.75" hidden="false" customHeight="true" outlineLevel="0" collapsed="false">
      <c r="B449" s="116"/>
      <c r="C449" s="91"/>
      <c r="D449" s="93"/>
      <c r="E449" s="117"/>
      <c r="F449" s="92"/>
      <c r="G449" s="92"/>
      <c r="H449" s="92"/>
      <c r="I449" s="91"/>
      <c r="J449" s="96"/>
      <c r="O449" s="1" t="str">
        <f aca="true">IF(AND(B449&lt;&gt;"",D449&lt;&gt;"",D449&gt;=TODAY(),OR(H449="",H449=Lists!$E$2)),INT(D449)+N(E449)+ROW()/10000000,"")</f>
        <v/>
      </c>
    </row>
    <row r="450" customFormat="false" ht="21.75" hidden="false" customHeight="true" outlineLevel="0" collapsed="false">
      <c r="B450" s="116"/>
      <c r="C450" s="91"/>
      <c r="D450" s="93"/>
      <c r="E450" s="117"/>
      <c r="F450" s="92"/>
      <c r="G450" s="92"/>
      <c r="H450" s="92"/>
      <c r="I450" s="91"/>
      <c r="J450" s="96"/>
      <c r="O450" s="1" t="str">
        <f aca="true">IF(AND(B450&lt;&gt;"",D450&lt;&gt;"",D450&gt;=TODAY(),OR(H450="",H450=Lists!$E$2)),INT(D450)+N(E450)+ROW()/10000000,"")</f>
        <v/>
      </c>
    </row>
    <row r="451" customFormat="false" ht="21.75" hidden="false" customHeight="true" outlineLevel="0" collapsed="false">
      <c r="B451" s="116"/>
      <c r="C451" s="91"/>
      <c r="D451" s="93"/>
      <c r="E451" s="117"/>
      <c r="F451" s="92"/>
      <c r="G451" s="92"/>
      <c r="H451" s="92"/>
      <c r="I451" s="91"/>
      <c r="J451" s="96"/>
      <c r="O451" s="1" t="str">
        <f aca="true">IF(AND(B451&lt;&gt;"",D451&lt;&gt;"",D451&gt;=TODAY(),OR(H451="",H451=Lists!$E$2)),INT(D451)+N(E451)+ROW()/10000000,"")</f>
        <v/>
      </c>
    </row>
    <row r="452" customFormat="false" ht="21.75" hidden="false" customHeight="true" outlineLevel="0" collapsed="false">
      <c r="B452" s="116"/>
      <c r="C452" s="91"/>
      <c r="D452" s="93"/>
      <c r="E452" s="117"/>
      <c r="F452" s="92"/>
      <c r="G452" s="92"/>
      <c r="H452" s="92"/>
      <c r="I452" s="91"/>
      <c r="J452" s="96"/>
      <c r="O452" s="1" t="str">
        <f aca="true">IF(AND(B452&lt;&gt;"",D452&lt;&gt;"",D452&gt;=TODAY(),OR(H452="",H452=Lists!$E$2)),INT(D452)+N(E452)+ROW()/10000000,"")</f>
        <v/>
      </c>
    </row>
    <row r="453" customFormat="false" ht="21.75" hidden="false" customHeight="true" outlineLevel="0" collapsed="false">
      <c r="B453" s="116"/>
      <c r="C453" s="91"/>
      <c r="D453" s="93"/>
      <c r="E453" s="117"/>
      <c r="F453" s="92"/>
      <c r="G453" s="92"/>
      <c r="H453" s="92"/>
      <c r="I453" s="91"/>
      <c r="J453" s="96"/>
      <c r="O453" s="1" t="str">
        <f aca="true">IF(AND(B453&lt;&gt;"",D453&lt;&gt;"",D453&gt;=TODAY(),OR(H453="",H453=Lists!$E$2)),INT(D453)+N(E453)+ROW()/10000000,"")</f>
        <v/>
      </c>
    </row>
    <row r="454" customFormat="false" ht="21.75" hidden="false" customHeight="true" outlineLevel="0" collapsed="false">
      <c r="B454" s="116"/>
      <c r="C454" s="91"/>
      <c r="D454" s="93"/>
      <c r="E454" s="117"/>
      <c r="F454" s="92"/>
      <c r="G454" s="92"/>
      <c r="H454" s="92"/>
      <c r="I454" s="91"/>
      <c r="J454" s="96"/>
      <c r="O454" s="1" t="str">
        <f aca="true">IF(AND(B454&lt;&gt;"",D454&lt;&gt;"",D454&gt;=TODAY(),OR(H454="",H454=Lists!$E$2)),INT(D454)+N(E454)+ROW()/10000000,"")</f>
        <v/>
      </c>
    </row>
    <row r="455" customFormat="false" ht="21.75" hidden="false" customHeight="true" outlineLevel="0" collapsed="false">
      <c r="B455" s="116"/>
      <c r="C455" s="91"/>
      <c r="D455" s="93"/>
      <c r="E455" s="117"/>
      <c r="F455" s="92"/>
      <c r="G455" s="92"/>
      <c r="H455" s="92"/>
      <c r="I455" s="91"/>
      <c r="J455" s="96"/>
      <c r="O455" s="1" t="str">
        <f aca="true">IF(AND(B455&lt;&gt;"",D455&lt;&gt;"",D455&gt;=TODAY(),OR(H455="",H455=Lists!$E$2)),INT(D455)+N(E455)+ROW()/10000000,"")</f>
        <v/>
      </c>
    </row>
    <row r="456" customFormat="false" ht="21.75" hidden="false" customHeight="true" outlineLevel="0" collapsed="false">
      <c r="B456" s="116"/>
      <c r="C456" s="91"/>
      <c r="D456" s="93"/>
      <c r="E456" s="117"/>
      <c r="F456" s="92"/>
      <c r="G456" s="92"/>
      <c r="H456" s="92"/>
      <c r="I456" s="91"/>
      <c r="J456" s="96"/>
      <c r="O456" s="1" t="str">
        <f aca="true">IF(AND(B456&lt;&gt;"",D456&lt;&gt;"",D456&gt;=TODAY(),OR(H456="",H456=Lists!$E$2)),INT(D456)+N(E456)+ROW()/10000000,"")</f>
        <v/>
      </c>
    </row>
    <row r="457" customFormat="false" ht="21.75" hidden="false" customHeight="true" outlineLevel="0" collapsed="false">
      <c r="B457" s="116"/>
      <c r="C457" s="91"/>
      <c r="D457" s="93"/>
      <c r="E457" s="117"/>
      <c r="F457" s="92"/>
      <c r="G457" s="92"/>
      <c r="H457" s="92"/>
      <c r="I457" s="91"/>
      <c r="J457" s="96"/>
      <c r="O457" s="1" t="str">
        <f aca="true">IF(AND(B457&lt;&gt;"",D457&lt;&gt;"",D457&gt;=TODAY(),OR(H457="",H457=Lists!$E$2)),INT(D457)+N(E457)+ROW()/10000000,"")</f>
        <v/>
      </c>
    </row>
    <row r="458" customFormat="false" ht="21.75" hidden="false" customHeight="true" outlineLevel="0" collapsed="false">
      <c r="B458" s="116"/>
      <c r="C458" s="91"/>
      <c r="D458" s="93"/>
      <c r="E458" s="117"/>
      <c r="F458" s="92"/>
      <c r="G458" s="92"/>
      <c r="H458" s="92"/>
      <c r="I458" s="91"/>
      <c r="J458" s="96"/>
      <c r="O458" s="1" t="str">
        <f aca="true">IF(AND(B458&lt;&gt;"",D458&lt;&gt;"",D458&gt;=TODAY(),OR(H458="",H458=Lists!$E$2)),INT(D458)+N(E458)+ROW()/10000000,"")</f>
        <v/>
      </c>
    </row>
    <row r="459" customFormat="false" ht="21.75" hidden="false" customHeight="true" outlineLevel="0" collapsed="false">
      <c r="B459" s="116"/>
      <c r="C459" s="91"/>
      <c r="D459" s="93"/>
      <c r="E459" s="117"/>
      <c r="F459" s="92"/>
      <c r="G459" s="92"/>
      <c r="H459" s="92"/>
      <c r="I459" s="91"/>
      <c r="J459" s="96"/>
      <c r="O459" s="1" t="str">
        <f aca="true">IF(AND(B459&lt;&gt;"",D459&lt;&gt;"",D459&gt;=TODAY(),OR(H459="",H459=Lists!$E$2)),INT(D459)+N(E459)+ROW()/10000000,"")</f>
        <v/>
      </c>
    </row>
    <row r="460" customFormat="false" ht="21.75" hidden="false" customHeight="true" outlineLevel="0" collapsed="false">
      <c r="B460" s="116"/>
      <c r="C460" s="91"/>
      <c r="D460" s="93"/>
      <c r="E460" s="117"/>
      <c r="F460" s="92"/>
      <c r="G460" s="92"/>
      <c r="H460" s="92"/>
      <c r="I460" s="91"/>
      <c r="J460" s="96"/>
      <c r="O460" s="1" t="str">
        <f aca="true">IF(AND(B460&lt;&gt;"",D460&lt;&gt;"",D460&gt;=TODAY(),OR(H460="",H460=Lists!$E$2)),INT(D460)+N(E460)+ROW()/10000000,"")</f>
        <v/>
      </c>
    </row>
    <row r="461" customFormat="false" ht="21.75" hidden="false" customHeight="true" outlineLevel="0" collapsed="false">
      <c r="B461" s="116"/>
      <c r="C461" s="91"/>
      <c r="D461" s="93"/>
      <c r="E461" s="117"/>
      <c r="F461" s="92"/>
      <c r="G461" s="92"/>
      <c r="H461" s="92"/>
      <c r="I461" s="91"/>
      <c r="J461" s="96"/>
      <c r="O461" s="1" t="str">
        <f aca="true">IF(AND(B461&lt;&gt;"",D461&lt;&gt;"",D461&gt;=TODAY(),OR(H461="",H461=Lists!$E$2)),INT(D461)+N(E461)+ROW()/10000000,"")</f>
        <v/>
      </c>
    </row>
    <row r="462" customFormat="false" ht="21.75" hidden="false" customHeight="true" outlineLevel="0" collapsed="false">
      <c r="B462" s="116"/>
      <c r="C462" s="91"/>
      <c r="D462" s="93"/>
      <c r="E462" s="117"/>
      <c r="F462" s="92"/>
      <c r="G462" s="92"/>
      <c r="H462" s="92"/>
      <c r="I462" s="91"/>
      <c r="J462" s="96"/>
      <c r="O462" s="1" t="str">
        <f aca="true">IF(AND(B462&lt;&gt;"",D462&lt;&gt;"",D462&gt;=TODAY(),OR(H462="",H462=Lists!$E$2)),INT(D462)+N(E462)+ROW()/10000000,"")</f>
        <v/>
      </c>
    </row>
    <row r="463" customFormat="false" ht="21.75" hidden="false" customHeight="true" outlineLevel="0" collapsed="false">
      <c r="B463" s="116"/>
      <c r="C463" s="91"/>
      <c r="D463" s="93"/>
      <c r="E463" s="117"/>
      <c r="F463" s="92"/>
      <c r="G463" s="92"/>
      <c r="H463" s="92"/>
      <c r="I463" s="91"/>
      <c r="J463" s="96"/>
      <c r="O463" s="1" t="str">
        <f aca="true">IF(AND(B463&lt;&gt;"",D463&lt;&gt;"",D463&gt;=TODAY(),OR(H463="",H463=Lists!$E$2)),INT(D463)+N(E463)+ROW()/10000000,"")</f>
        <v/>
      </c>
    </row>
    <row r="464" customFormat="false" ht="21.75" hidden="false" customHeight="true" outlineLevel="0" collapsed="false">
      <c r="B464" s="116"/>
      <c r="C464" s="91"/>
      <c r="D464" s="93"/>
      <c r="E464" s="117"/>
      <c r="F464" s="92"/>
      <c r="G464" s="92"/>
      <c r="H464" s="92"/>
      <c r="I464" s="91"/>
      <c r="J464" s="96"/>
      <c r="O464" s="1" t="str">
        <f aca="true">IF(AND(B464&lt;&gt;"",D464&lt;&gt;"",D464&gt;=TODAY(),OR(H464="",H464=Lists!$E$2)),INT(D464)+N(E464)+ROW()/10000000,"")</f>
        <v/>
      </c>
    </row>
    <row r="465" customFormat="false" ht="21.75" hidden="false" customHeight="true" outlineLevel="0" collapsed="false">
      <c r="B465" s="116"/>
      <c r="C465" s="91"/>
      <c r="D465" s="93"/>
      <c r="E465" s="117"/>
      <c r="F465" s="92"/>
      <c r="G465" s="92"/>
      <c r="H465" s="92"/>
      <c r="I465" s="91"/>
      <c r="J465" s="96"/>
      <c r="O465" s="1" t="str">
        <f aca="true">IF(AND(B465&lt;&gt;"",D465&lt;&gt;"",D465&gt;=TODAY(),OR(H465="",H465=Lists!$E$2)),INT(D465)+N(E465)+ROW()/10000000,"")</f>
        <v/>
      </c>
    </row>
    <row r="466" customFormat="false" ht="21.75" hidden="false" customHeight="true" outlineLevel="0" collapsed="false">
      <c r="B466" s="116"/>
      <c r="C466" s="91"/>
      <c r="D466" s="93"/>
      <c r="E466" s="117"/>
      <c r="F466" s="92"/>
      <c r="G466" s="92"/>
      <c r="H466" s="92"/>
      <c r="I466" s="91"/>
      <c r="J466" s="96"/>
      <c r="O466" s="1" t="str">
        <f aca="true">IF(AND(B466&lt;&gt;"",D466&lt;&gt;"",D466&gt;=TODAY(),OR(H466="",H466=Lists!$E$2)),INT(D466)+N(E466)+ROW()/10000000,"")</f>
        <v/>
      </c>
    </row>
    <row r="467" customFormat="false" ht="21.75" hidden="false" customHeight="true" outlineLevel="0" collapsed="false">
      <c r="B467" s="116"/>
      <c r="C467" s="91"/>
      <c r="D467" s="93"/>
      <c r="E467" s="117"/>
      <c r="F467" s="92"/>
      <c r="G467" s="92"/>
      <c r="H467" s="92"/>
      <c r="I467" s="91"/>
      <c r="J467" s="96"/>
      <c r="O467" s="1" t="str">
        <f aca="true">IF(AND(B467&lt;&gt;"",D467&lt;&gt;"",D467&gt;=TODAY(),OR(H467="",H467=Lists!$E$2)),INT(D467)+N(E467)+ROW()/10000000,"")</f>
        <v/>
      </c>
    </row>
    <row r="468" customFormat="false" ht="21.75" hidden="false" customHeight="true" outlineLevel="0" collapsed="false">
      <c r="B468" s="116"/>
      <c r="C468" s="91"/>
      <c r="D468" s="93"/>
      <c r="E468" s="117"/>
      <c r="F468" s="92"/>
      <c r="G468" s="92"/>
      <c r="H468" s="92"/>
      <c r="I468" s="91"/>
      <c r="J468" s="96"/>
      <c r="O468" s="1" t="str">
        <f aca="true">IF(AND(B468&lt;&gt;"",D468&lt;&gt;"",D468&gt;=TODAY(),OR(H468="",H468=Lists!$E$2)),INT(D468)+N(E468)+ROW()/10000000,"")</f>
        <v/>
      </c>
    </row>
    <row r="469" customFormat="false" ht="21.75" hidden="false" customHeight="true" outlineLevel="0" collapsed="false">
      <c r="B469" s="116"/>
      <c r="C469" s="91"/>
      <c r="D469" s="93"/>
      <c r="E469" s="117"/>
      <c r="F469" s="92"/>
      <c r="G469" s="92"/>
      <c r="H469" s="92"/>
      <c r="I469" s="91"/>
      <c r="J469" s="96"/>
      <c r="O469" s="1" t="str">
        <f aca="true">IF(AND(B469&lt;&gt;"",D469&lt;&gt;"",D469&gt;=TODAY(),OR(H469="",H469=Lists!$E$2)),INT(D469)+N(E469)+ROW()/10000000,"")</f>
        <v/>
      </c>
    </row>
    <row r="470" customFormat="false" ht="21.75" hidden="false" customHeight="true" outlineLevel="0" collapsed="false">
      <c r="B470" s="116"/>
      <c r="C470" s="91"/>
      <c r="D470" s="93"/>
      <c r="E470" s="117"/>
      <c r="F470" s="92"/>
      <c r="G470" s="92"/>
      <c r="H470" s="92"/>
      <c r="I470" s="91"/>
      <c r="J470" s="96"/>
      <c r="O470" s="1" t="str">
        <f aca="true">IF(AND(B470&lt;&gt;"",D470&lt;&gt;"",D470&gt;=TODAY(),OR(H470="",H470=Lists!$E$2)),INT(D470)+N(E470)+ROW()/10000000,"")</f>
        <v/>
      </c>
    </row>
    <row r="471" customFormat="false" ht="21.75" hidden="false" customHeight="true" outlineLevel="0" collapsed="false">
      <c r="B471" s="116"/>
      <c r="C471" s="91"/>
      <c r="D471" s="93"/>
      <c r="E471" s="117"/>
      <c r="F471" s="92"/>
      <c r="G471" s="92"/>
      <c r="H471" s="92"/>
      <c r="I471" s="91"/>
      <c r="J471" s="96"/>
      <c r="O471" s="1" t="str">
        <f aca="true">IF(AND(B471&lt;&gt;"",D471&lt;&gt;"",D471&gt;=TODAY(),OR(H471="",H471=Lists!$E$2)),INT(D471)+N(E471)+ROW()/10000000,"")</f>
        <v/>
      </c>
    </row>
    <row r="472" customFormat="false" ht="21.75" hidden="false" customHeight="true" outlineLevel="0" collapsed="false">
      <c r="B472" s="116"/>
      <c r="C472" s="91"/>
      <c r="D472" s="93"/>
      <c r="E472" s="117"/>
      <c r="F472" s="92"/>
      <c r="G472" s="92"/>
      <c r="H472" s="92"/>
      <c r="I472" s="91"/>
      <c r="J472" s="96"/>
      <c r="O472" s="1" t="str">
        <f aca="true">IF(AND(B472&lt;&gt;"",D472&lt;&gt;"",D472&gt;=TODAY(),OR(H472="",H472=Lists!$E$2)),INT(D472)+N(E472)+ROW()/10000000,"")</f>
        <v/>
      </c>
    </row>
    <row r="473" customFormat="false" ht="21.75" hidden="false" customHeight="true" outlineLevel="0" collapsed="false">
      <c r="B473" s="116"/>
      <c r="C473" s="91"/>
      <c r="D473" s="93"/>
      <c r="E473" s="117"/>
      <c r="F473" s="92"/>
      <c r="G473" s="92"/>
      <c r="H473" s="92"/>
      <c r="I473" s="91"/>
      <c r="J473" s="96"/>
      <c r="O473" s="1" t="str">
        <f aca="true">IF(AND(B473&lt;&gt;"",D473&lt;&gt;"",D473&gt;=TODAY(),OR(H473="",H473=Lists!$E$2)),INT(D473)+N(E473)+ROW()/10000000,"")</f>
        <v/>
      </c>
    </row>
    <row r="474" customFormat="false" ht="21.75" hidden="false" customHeight="true" outlineLevel="0" collapsed="false">
      <c r="B474" s="116"/>
      <c r="C474" s="91"/>
      <c r="D474" s="93"/>
      <c r="E474" s="117"/>
      <c r="F474" s="92"/>
      <c r="G474" s="92"/>
      <c r="H474" s="92"/>
      <c r="I474" s="91"/>
      <c r="J474" s="96"/>
      <c r="O474" s="1" t="str">
        <f aca="true">IF(AND(B474&lt;&gt;"",D474&lt;&gt;"",D474&gt;=TODAY(),OR(H474="",H474=Lists!$E$2)),INT(D474)+N(E474)+ROW()/10000000,"")</f>
        <v/>
      </c>
    </row>
    <row r="475" customFormat="false" ht="21.75" hidden="false" customHeight="true" outlineLevel="0" collapsed="false">
      <c r="B475" s="116"/>
      <c r="C475" s="91"/>
      <c r="D475" s="93"/>
      <c r="E475" s="117"/>
      <c r="F475" s="92"/>
      <c r="G475" s="92"/>
      <c r="H475" s="92"/>
      <c r="I475" s="91"/>
      <c r="J475" s="96"/>
      <c r="O475" s="1" t="str">
        <f aca="true">IF(AND(B475&lt;&gt;"",D475&lt;&gt;"",D475&gt;=TODAY(),OR(H475="",H475=Lists!$E$2)),INT(D475)+N(E475)+ROW()/10000000,"")</f>
        <v/>
      </c>
    </row>
    <row r="476" customFormat="false" ht="21.75" hidden="false" customHeight="true" outlineLevel="0" collapsed="false">
      <c r="B476" s="116"/>
      <c r="C476" s="91"/>
      <c r="D476" s="93"/>
      <c r="E476" s="117"/>
      <c r="F476" s="92"/>
      <c r="G476" s="92"/>
      <c r="H476" s="92"/>
      <c r="I476" s="91"/>
      <c r="J476" s="96"/>
      <c r="O476" s="1" t="str">
        <f aca="true">IF(AND(B476&lt;&gt;"",D476&lt;&gt;"",D476&gt;=TODAY(),OR(H476="",H476=Lists!$E$2)),INT(D476)+N(E476)+ROW()/10000000,"")</f>
        <v/>
      </c>
    </row>
    <row r="477" customFormat="false" ht="21.75" hidden="false" customHeight="true" outlineLevel="0" collapsed="false">
      <c r="B477" s="116"/>
      <c r="C477" s="91"/>
      <c r="D477" s="93"/>
      <c r="E477" s="117"/>
      <c r="F477" s="92"/>
      <c r="G477" s="92"/>
      <c r="H477" s="92"/>
      <c r="I477" s="91"/>
      <c r="J477" s="96"/>
      <c r="O477" s="1" t="str">
        <f aca="true">IF(AND(B477&lt;&gt;"",D477&lt;&gt;"",D477&gt;=TODAY(),OR(H477="",H477=Lists!$E$2)),INT(D477)+N(E477)+ROW()/10000000,"")</f>
        <v/>
      </c>
    </row>
    <row r="478" customFormat="false" ht="21.75" hidden="false" customHeight="true" outlineLevel="0" collapsed="false">
      <c r="B478" s="116"/>
      <c r="C478" s="91"/>
      <c r="D478" s="93"/>
      <c r="E478" s="117"/>
      <c r="F478" s="92"/>
      <c r="G478" s="92"/>
      <c r="H478" s="92"/>
      <c r="I478" s="91"/>
      <c r="J478" s="96"/>
      <c r="O478" s="1" t="str">
        <f aca="true">IF(AND(B478&lt;&gt;"",D478&lt;&gt;"",D478&gt;=TODAY(),OR(H478="",H478=Lists!$E$2)),INT(D478)+N(E478)+ROW()/10000000,"")</f>
        <v/>
      </c>
    </row>
    <row r="479" customFormat="false" ht="21.75" hidden="false" customHeight="true" outlineLevel="0" collapsed="false">
      <c r="B479" s="116"/>
      <c r="C479" s="91"/>
      <c r="D479" s="93"/>
      <c r="E479" s="117"/>
      <c r="F479" s="92"/>
      <c r="G479" s="92"/>
      <c r="H479" s="92"/>
      <c r="I479" s="91"/>
      <c r="J479" s="96"/>
      <c r="O479" s="1" t="str">
        <f aca="true">IF(AND(B479&lt;&gt;"",D479&lt;&gt;"",D479&gt;=TODAY(),OR(H479="",H479=Lists!$E$2)),INT(D479)+N(E479)+ROW()/10000000,"")</f>
        <v/>
      </c>
    </row>
    <row r="480" customFormat="false" ht="21.75" hidden="false" customHeight="true" outlineLevel="0" collapsed="false">
      <c r="B480" s="116"/>
      <c r="C480" s="91"/>
      <c r="D480" s="93"/>
      <c r="E480" s="117"/>
      <c r="F480" s="92"/>
      <c r="G480" s="92"/>
      <c r="H480" s="92"/>
      <c r="I480" s="91"/>
      <c r="J480" s="96"/>
      <c r="O480" s="1" t="str">
        <f aca="true">IF(AND(B480&lt;&gt;"",D480&lt;&gt;"",D480&gt;=TODAY(),OR(H480="",H480=Lists!$E$2)),INT(D480)+N(E480)+ROW()/10000000,"")</f>
        <v/>
      </c>
    </row>
    <row r="481" customFormat="false" ht="21.75" hidden="false" customHeight="true" outlineLevel="0" collapsed="false">
      <c r="B481" s="116"/>
      <c r="C481" s="91"/>
      <c r="D481" s="93"/>
      <c r="E481" s="117"/>
      <c r="F481" s="92"/>
      <c r="G481" s="92"/>
      <c r="H481" s="92"/>
      <c r="I481" s="91"/>
      <c r="J481" s="96"/>
      <c r="O481" s="1" t="str">
        <f aca="true">IF(AND(B481&lt;&gt;"",D481&lt;&gt;"",D481&gt;=TODAY(),OR(H481="",H481=Lists!$E$2)),INT(D481)+N(E481)+ROW()/10000000,"")</f>
        <v/>
      </c>
    </row>
    <row r="482" customFormat="false" ht="21.75" hidden="false" customHeight="true" outlineLevel="0" collapsed="false">
      <c r="B482" s="116"/>
      <c r="C482" s="91"/>
      <c r="D482" s="93"/>
      <c r="E482" s="117"/>
      <c r="F482" s="92"/>
      <c r="G482" s="92"/>
      <c r="H482" s="92"/>
      <c r="I482" s="91"/>
      <c r="J482" s="96"/>
      <c r="O482" s="1" t="str">
        <f aca="true">IF(AND(B482&lt;&gt;"",D482&lt;&gt;"",D482&gt;=TODAY(),OR(H482="",H482=Lists!$E$2)),INT(D482)+N(E482)+ROW()/10000000,"")</f>
        <v/>
      </c>
    </row>
    <row r="483" customFormat="false" ht="21.75" hidden="false" customHeight="true" outlineLevel="0" collapsed="false">
      <c r="B483" s="116"/>
      <c r="C483" s="91"/>
      <c r="D483" s="93"/>
      <c r="E483" s="117"/>
      <c r="F483" s="92"/>
      <c r="G483" s="92"/>
      <c r="H483" s="92"/>
      <c r="I483" s="91"/>
      <c r="J483" s="96"/>
      <c r="O483" s="1" t="str">
        <f aca="true">IF(AND(B483&lt;&gt;"",D483&lt;&gt;"",D483&gt;=TODAY(),OR(H483="",H483=Lists!$E$2)),INT(D483)+N(E483)+ROW()/10000000,"")</f>
        <v/>
      </c>
    </row>
    <row r="484" customFormat="false" ht="21.75" hidden="false" customHeight="true" outlineLevel="0" collapsed="false">
      <c r="B484" s="116"/>
      <c r="C484" s="91"/>
      <c r="D484" s="93"/>
      <c r="E484" s="117"/>
      <c r="F484" s="92"/>
      <c r="G484" s="92"/>
      <c r="H484" s="92"/>
      <c r="I484" s="91"/>
      <c r="J484" s="96"/>
      <c r="O484" s="1" t="str">
        <f aca="true">IF(AND(B484&lt;&gt;"",D484&lt;&gt;"",D484&gt;=TODAY(),OR(H484="",H484=Lists!$E$2)),INT(D484)+N(E484)+ROW()/10000000,"")</f>
        <v/>
      </c>
    </row>
    <row r="485" customFormat="false" ht="21.75" hidden="false" customHeight="true" outlineLevel="0" collapsed="false">
      <c r="B485" s="116"/>
      <c r="C485" s="91"/>
      <c r="D485" s="93"/>
      <c r="E485" s="117"/>
      <c r="F485" s="92"/>
      <c r="G485" s="92"/>
      <c r="H485" s="92"/>
      <c r="I485" s="91"/>
      <c r="J485" s="96"/>
      <c r="O485" s="1" t="str">
        <f aca="true">IF(AND(B485&lt;&gt;"",D485&lt;&gt;"",D485&gt;=TODAY(),OR(H485="",H485=Lists!$E$2)),INT(D485)+N(E485)+ROW()/10000000,"")</f>
        <v/>
      </c>
    </row>
    <row r="486" customFormat="false" ht="21.75" hidden="false" customHeight="true" outlineLevel="0" collapsed="false">
      <c r="B486" s="116"/>
      <c r="C486" s="91"/>
      <c r="D486" s="93"/>
      <c r="E486" s="117"/>
      <c r="F486" s="92"/>
      <c r="G486" s="92"/>
      <c r="H486" s="92"/>
      <c r="I486" s="91"/>
      <c r="J486" s="96"/>
      <c r="O486" s="1" t="str">
        <f aca="true">IF(AND(B486&lt;&gt;"",D486&lt;&gt;"",D486&gt;=TODAY(),OR(H486="",H486=Lists!$E$2)),INT(D486)+N(E486)+ROW()/10000000,"")</f>
        <v/>
      </c>
    </row>
    <row r="487" customFormat="false" ht="21.75" hidden="false" customHeight="true" outlineLevel="0" collapsed="false">
      <c r="B487" s="116"/>
      <c r="C487" s="91"/>
      <c r="D487" s="93"/>
      <c r="E487" s="117"/>
      <c r="F487" s="92"/>
      <c r="G487" s="92"/>
      <c r="H487" s="92"/>
      <c r="I487" s="91"/>
      <c r="J487" s="96"/>
      <c r="O487" s="1" t="str">
        <f aca="true">IF(AND(B487&lt;&gt;"",D487&lt;&gt;"",D487&gt;=TODAY(),OR(H487="",H487=Lists!$E$2)),INT(D487)+N(E487)+ROW()/10000000,"")</f>
        <v/>
      </c>
    </row>
    <row r="488" customFormat="false" ht="21.75" hidden="false" customHeight="true" outlineLevel="0" collapsed="false">
      <c r="B488" s="116"/>
      <c r="C488" s="91"/>
      <c r="D488" s="93"/>
      <c r="E488" s="117"/>
      <c r="F488" s="92"/>
      <c r="G488" s="92"/>
      <c r="H488" s="92"/>
      <c r="I488" s="91"/>
      <c r="J488" s="96"/>
      <c r="O488" s="1" t="str">
        <f aca="true">IF(AND(B488&lt;&gt;"",D488&lt;&gt;"",D488&gt;=TODAY(),OR(H488="",H488=Lists!$E$2)),INT(D488)+N(E488)+ROW()/10000000,"")</f>
        <v/>
      </c>
    </row>
    <row r="489" customFormat="false" ht="21.75" hidden="false" customHeight="true" outlineLevel="0" collapsed="false">
      <c r="B489" s="116"/>
      <c r="C489" s="91"/>
      <c r="D489" s="93"/>
      <c r="E489" s="117"/>
      <c r="F489" s="92"/>
      <c r="G489" s="92"/>
      <c r="H489" s="92"/>
      <c r="I489" s="91"/>
      <c r="J489" s="96"/>
      <c r="O489" s="1" t="str">
        <f aca="true">IF(AND(B489&lt;&gt;"",D489&lt;&gt;"",D489&gt;=TODAY(),OR(H489="",H489=Lists!$E$2)),INT(D489)+N(E489)+ROW()/10000000,"")</f>
        <v/>
      </c>
    </row>
    <row r="490" customFormat="false" ht="21.75" hidden="false" customHeight="true" outlineLevel="0" collapsed="false">
      <c r="B490" s="116"/>
      <c r="C490" s="91"/>
      <c r="D490" s="93"/>
      <c r="E490" s="117"/>
      <c r="F490" s="92"/>
      <c r="G490" s="92"/>
      <c r="H490" s="92"/>
      <c r="I490" s="91"/>
      <c r="J490" s="96"/>
      <c r="O490" s="1" t="str">
        <f aca="true">IF(AND(B490&lt;&gt;"",D490&lt;&gt;"",D490&gt;=TODAY(),OR(H490="",H490=Lists!$E$2)),INT(D490)+N(E490)+ROW()/10000000,"")</f>
        <v/>
      </c>
    </row>
    <row r="491" customFormat="false" ht="21.75" hidden="false" customHeight="true" outlineLevel="0" collapsed="false">
      <c r="B491" s="116"/>
      <c r="C491" s="91"/>
      <c r="D491" s="93"/>
      <c r="E491" s="117"/>
      <c r="F491" s="92"/>
      <c r="G491" s="92"/>
      <c r="H491" s="92"/>
      <c r="I491" s="91"/>
      <c r="J491" s="96"/>
      <c r="O491" s="1" t="str">
        <f aca="true">IF(AND(B491&lt;&gt;"",D491&lt;&gt;"",D491&gt;=TODAY(),OR(H491="",H491=Lists!$E$2)),INT(D491)+N(E491)+ROW()/10000000,"")</f>
        <v/>
      </c>
    </row>
    <row r="492" customFormat="false" ht="21.75" hidden="false" customHeight="true" outlineLevel="0" collapsed="false">
      <c r="B492" s="116"/>
      <c r="C492" s="91"/>
      <c r="D492" s="93"/>
      <c r="E492" s="117"/>
      <c r="F492" s="92"/>
      <c r="G492" s="92"/>
      <c r="H492" s="92"/>
      <c r="I492" s="91"/>
      <c r="J492" s="96"/>
      <c r="O492" s="1" t="str">
        <f aca="true">IF(AND(B492&lt;&gt;"",D492&lt;&gt;"",D492&gt;=TODAY(),OR(H492="",H492=Lists!$E$2)),INT(D492)+N(E492)+ROW()/10000000,"")</f>
        <v/>
      </c>
    </row>
    <row r="493" customFormat="false" ht="21.75" hidden="false" customHeight="true" outlineLevel="0" collapsed="false">
      <c r="B493" s="116"/>
      <c r="C493" s="91"/>
      <c r="D493" s="93"/>
      <c r="E493" s="117"/>
      <c r="F493" s="92"/>
      <c r="G493" s="92"/>
      <c r="H493" s="92"/>
      <c r="I493" s="91"/>
      <c r="J493" s="96"/>
      <c r="O493" s="1" t="str">
        <f aca="true">IF(AND(B493&lt;&gt;"",D493&lt;&gt;"",D493&gt;=TODAY(),OR(H493="",H493=Lists!$E$2)),INT(D493)+N(E493)+ROW()/10000000,"")</f>
        <v/>
      </c>
    </row>
    <row r="494" customFormat="false" ht="21.75" hidden="false" customHeight="true" outlineLevel="0" collapsed="false">
      <c r="B494" s="116"/>
      <c r="C494" s="91"/>
      <c r="D494" s="93"/>
      <c r="E494" s="117"/>
      <c r="F494" s="92"/>
      <c r="G494" s="92"/>
      <c r="H494" s="92"/>
      <c r="I494" s="91"/>
      <c r="J494" s="96"/>
      <c r="O494" s="1" t="str">
        <f aca="true">IF(AND(B494&lt;&gt;"",D494&lt;&gt;"",D494&gt;=TODAY(),OR(H494="",H494=Lists!$E$2)),INT(D494)+N(E494)+ROW()/10000000,"")</f>
        <v/>
      </c>
    </row>
    <row r="495" customFormat="false" ht="21.75" hidden="false" customHeight="true" outlineLevel="0" collapsed="false">
      <c r="B495" s="116"/>
      <c r="C495" s="91"/>
      <c r="D495" s="93"/>
      <c r="E495" s="117"/>
      <c r="F495" s="92"/>
      <c r="G495" s="92"/>
      <c r="H495" s="92"/>
      <c r="I495" s="91"/>
      <c r="J495" s="96"/>
      <c r="O495" s="1" t="str">
        <f aca="true">IF(AND(B495&lt;&gt;"",D495&lt;&gt;"",D495&gt;=TODAY(),OR(H495="",H495=Lists!$E$2)),INT(D495)+N(E495)+ROW()/10000000,"")</f>
        <v/>
      </c>
    </row>
    <row r="496" customFormat="false" ht="21.75" hidden="false" customHeight="true" outlineLevel="0" collapsed="false">
      <c r="B496" s="116"/>
      <c r="C496" s="91"/>
      <c r="D496" s="93"/>
      <c r="E496" s="117"/>
      <c r="F496" s="92"/>
      <c r="G496" s="92"/>
      <c r="H496" s="92"/>
      <c r="I496" s="91"/>
      <c r="J496" s="96"/>
      <c r="O496" s="1" t="str">
        <f aca="true">IF(AND(B496&lt;&gt;"",D496&lt;&gt;"",D496&gt;=TODAY(),OR(H496="",H496=Lists!$E$2)),INT(D496)+N(E496)+ROW()/10000000,"")</f>
        <v/>
      </c>
    </row>
    <row r="497" customFormat="false" ht="21.75" hidden="false" customHeight="true" outlineLevel="0" collapsed="false">
      <c r="B497" s="116"/>
      <c r="C497" s="91"/>
      <c r="D497" s="93"/>
      <c r="E497" s="117"/>
      <c r="F497" s="92"/>
      <c r="G497" s="92"/>
      <c r="H497" s="92"/>
      <c r="I497" s="91"/>
      <c r="J497" s="96"/>
      <c r="O497" s="1" t="str">
        <f aca="true">IF(AND(B497&lt;&gt;"",D497&lt;&gt;"",D497&gt;=TODAY(),OR(H497="",H497=Lists!$E$2)),INT(D497)+N(E497)+ROW()/10000000,"")</f>
        <v/>
      </c>
    </row>
    <row r="498" customFormat="false" ht="21.75" hidden="false" customHeight="true" outlineLevel="0" collapsed="false">
      <c r="B498" s="116"/>
      <c r="C498" s="91"/>
      <c r="D498" s="93"/>
      <c r="E498" s="117"/>
      <c r="F498" s="92"/>
      <c r="G498" s="92"/>
      <c r="H498" s="92"/>
      <c r="I498" s="91"/>
      <c r="J498" s="96"/>
      <c r="O498" s="1" t="str">
        <f aca="true">IF(AND(B498&lt;&gt;"",D498&lt;&gt;"",D498&gt;=TODAY(),OR(H498="",H498=Lists!$E$2)),INT(D498)+N(E498)+ROW()/10000000,"")</f>
        <v/>
      </c>
    </row>
    <row r="499" customFormat="false" ht="21.75" hidden="false" customHeight="true" outlineLevel="0" collapsed="false">
      <c r="B499" s="116"/>
      <c r="C499" s="91"/>
      <c r="D499" s="93"/>
      <c r="E499" s="117"/>
      <c r="F499" s="92"/>
      <c r="G499" s="92"/>
      <c r="H499" s="92"/>
      <c r="I499" s="91"/>
      <c r="J499" s="96"/>
      <c r="O499" s="1" t="str">
        <f aca="true">IF(AND(B499&lt;&gt;"",D499&lt;&gt;"",D499&gt;=TODAY(),OR(H499="",H499=Lists!$E$2)),INT(D499)+N(E499)+ROW()/10000000,"")</f>
        <v/>
      </c>
    </row>
    <row r="500" customFormat="false" ht="21.75" hidden="false" customHeight="true" outlineLevel="0" collapsed="false">
      <c r="B500" s="116"/>
      <c r="C500" s="91"/>
      <c r="D500" s="93"/>
      <c r="E500" s="117"/>
      <c r="F500" s="92"/>
      <c r="G500" s="92"/>
      <c r="H500" s="92"/>
      <c r="I500" s="91"/>
      <c r="J500" s="96"/>
      <c r="O500" s="1" t="str">
        <f aca="true">IF(AND(B500&lt;&gt;"",D500&lt;&gt;"",D500&gt;=TODAY(),OR(H500="",H500=Lists!$E$2)),INT(D500)+N(E500)+ROW()/10000000,"")</f>
        <v/>
      </c>
    </row>
    <row r="501" customFormat="false" ht="21.75" hidden="false" customHeight="true" outlineLevel="0" collapsed="false">
      <c r="B501" s="116"/>
      <c r="C501" s="91"/>
      <c r="D501" s="93"/>
      <c r="E501" s="117"/>
      <c r="F501" s="92"/>
      <c r="G501" s="92"/>
      <c r="H501" s="92"/>
      <c r="I501" s="91"/>
      <c r="J501" s="96"/>
      <c r="O501" s="1" t="str">
        <f aca="true">IF(AND(B501&lt;&gt;"",D501&lt;&gt;"",D501&gt;=TODAY(),OR(H501="",H501=Lists!$E$2)),INT(D501)+N(E501)+ROW()/10000000,"")</f>
        <v/>
      </c>
    </row>
    <row r="502" customFormat="false" ht="21.75" hidden="false" customHeight="true" outlineLevel="0" collapsed="false">
      <c r="B502" s="116"/>
      <c r="C502" s="91"/>
      <c r="D502" s="93"/>
      <c r="E502" s="117"/>
      <c r="F502" s="92"/>
      <c r="G502" s="92"/>
      <c r="H502" s="92"/>
      <c r="I502" s="91"/>
      <c r="J502" s="96"/>
      <c r="O502" s="1" t="str">
        <f aca="true">IF(AND(B502&lt;&gt;"",D502&lt;&gt;"",D502&gt;=TODAY(),OR(H502="",H502=Lists!$E$2)),INT(D502)+N(E502)+ROW()/10000000,"")</f>
        <v/>
      </c>
    </row>
    <row r="503" customFormat="false" ht="21.75" hidden="false" customHeight="true" outlineLevel="0" collapsed="false">
      <c r="B503" s="116"/>
      <c r="C503" s="91"/>
      <c r="D503" s="93"/>
      <c r="E503" s="117"/>
      <c r="F503" s="92"/>
      <c r="G503" s="92"/>
      <c r="H503" s="92"/>
      <c r="I503" s="91"/>
      <c r="J503" s="96"/>
      <c r="O503" s="1" t="str">
        <f aca="true">IF(AND(B503&lt;&gt;"",D503&lt;&gt;"",D503&gt;=TODAY(),OR(H503="",H503=Lists!$E$2)),INT(D503)+N(E503)+ROW()/10000000,"")</f>
        <v/>
      </c>
    </row>
    <row r="504" customFormat="false" ht="21.75" hidden="false" customHeight="true" outlineLevel="0" collapsed="false">
      <c r="B504" s="116"/>
      <c r="C504" s="91"/>
      <c r="D504" s="93"/>
      <c r="E504" s="117"/>
      <c r="F504" s="92"/>
      <c r="G504" s="92"/>
      <c r="H504" s="92"/>
      <c r="I504" s="91"/>
      <c r="J504" s="96"/>
      <c r="O504" s="1" t="str">
        <f aca="true">IF(AND(B504&lt;&gt;"",D504&lt;&gt;"",D504&gt;=TODAY(),OR(H504="",H504=Lists!$E$2)),INT(D504)+N(E504)+ROW()/10000000,"")</f>
        <v/>
      </c>
    </row>
    <row r="505" customFormat="false" ht="21.75" hidden="false" customHeight="true" outlineLevel="0" collapsed="false">
      <c r="B505" s="116"/>
      <c r="C505" s="91"/>
      <c r="D505" s="93"/>
      <c r="E505" s="117"/>
      <c r="F505" s="92"/>
      <c r="G505" s="92"/>
      <c r="H505" s="92"/>
      <c r="I505" s="91"/>
      <c r="J505" s="96"/>
      <c r="O505" s="1" t="str">
        <f aca="true">IF(AND(B505&lt;&gt;"",D505&lt;&gt;"",D505&gt;=TODAY(),OR(H505="",H505=Lists!$E$2)),INT(D505)+N(E505)+ROW()/10000000,"")</f>
        <v/>
      </c>
    </row>
    <row r="506" customFormat="false" ht="21.75" hidden="false" customHeight="true" outlineLevel="0" collapsed="false">
      <c r="B506" s="116"/>
      <c r="C506" s="91"/>
      <c r="D506" s="93"/>
      <c r="E506" s="117"/>
      <c r="F506" s="92"/>
      <c r="G506" s="92"/>
      <c r="H506" s="92"/>
      <c r="I506" s="91"/>
      <c r="J506" s="96"/>
      <c r="O506" s="1" t="str">
        <f aca="true">IF(AND(B506&lt;&gt;"",D506&lt;&gt;"",D506&gt;=TODAY(),OR(H506="",H506=Lists!$E$2)),INT(D506)+N(E506)+ROW()/10000000,"")</f>
        <v/>
      </c>
    </row>
    <row r="507" customFormat="false" ht="21.75" hidden="false" customHeight="true" outlineLevel="0" collapsed="false">
      <c r="B507" s="116"/>
      <c r="C507" s="91"/>
      <c r="D507" s="93"/>
      <c r="E507" s="117"/>
      <c r="F507" s="92"/>
      <c r="G507" s="92"/>
      <c r="H507" s="92"/>
      <c r="I507" s="91"/>
      <c r="J507" s="96"/>
      <c r="O507" s="1" t="str">
        <f aca="true">IF(AND(B507&lt;&gt;"",D507&lt;&gt;"",D507&gt;=TODAY(),OR(H507="",H507=Lists!$E$2)),INT(D507)+N(E507)+ROW()/10000000,"")</f>
        <v/>
      </c>
    </row>
    <row r="508" customFormat="false" ht="21.75" hidden="false" customHeight="true" outlineLevel="0" collapsed="false">
      <c r="B508" s="121"/>
      <c r="C508" s="99"/>
      <c r="D508" s="101"/>
      <c r="E508" s="122"/>
      <c r="F508" s="100"/>
      <c r="G508" s="100"/>
      <c r="H508" s="100"/>
      <c r="I508" s="99"/>
      <c r="J508" s="104"/>
      <c r="O508" s="1" t="str">
        <f aca="true">IF(AND(B508&lt;&gt;"",D508&lt;&gt;"",D508&gt;=TODAY(),OR(H508="",H508=Lists!$E$2)),INT(D508)+N(E508)+ROW()/10000000,"")</f>
        <v/>
      </c>
    </row>
  </sheetData>
  <autoFilter ref="B8:J508"/>
  <mergeCells count="9">
    <mergeCell ref="G2:J2"/>
    <mergeCell ref="D5:E5"/>
    <mergeCell ref="L5:M5"/>
    <mergeCell ref="D6:E6"/>
    <mergeCell ref="L6:M6"/>
    <mergeCell ref="L7:M7"/>
    <mergeCell ref="L8:M8"/>
    <mergeCell ref="L14:M15"/>
    <mergeCell ref="L16:M17"/>
  </mergeCells>
  <conditionalFormatting sqref="L9:L13">
    <cfRule type="expression" priority="2" aboveAverage="0" equalAverage="0" bottom="0" percent="0" rank="0" text="" dxfId="13">
      <formula>L9="✔"</formula>
    </cfRule>
  </conditionalFormatting>
  <conditionalFormatting sqref="G9:G508">
    <cfRule type="expression" priority="3" aboveAverage="0" equalAverage="0" bottom="0" percent="0" rank="0" text="" dxfId="11">
      <formula>$G9="Ready"</formula>
    </cfRule>
    <cfRule type="expression" priority="4" aboveAverage="0" equalAverage="0" bottom="0" percent="0" rank="0" text="" dxfId="1">
      <formula>$G9="In progress"</formula>
    </cfRule>
    <cfRule type="expression" priority="5" aboveAverage="0" equalAverage="0" bottom="0" percent="0" rank="0" text="" dxfId="2">
      <formula>$G9="Not started"</formula>
    </cfRule>
    <cfRule type="expression" priority="6" aboveAverage="0" equalAverage="0" bottom="0" percent="0" rank="0" text="" dxfId="2">
      <formula>$G9="Done"</formula>
    </cfRule>
  </conditionalFormatting>
  <conditionalFormatting sqref="H9:H508">
    <cfRule type="expression" priority="7" aboveAverage="0" equalAverage="0" bottom="0" percent="0" rank="0" text="" dxfId="2">
      <formula>$H9="Pending"</formula>
    </cfRule>
    <cfRule type="expression" priority="8" aboveAverage="0" equalAverage="0" bottom="0" percent="0" rank="0" text="" dxfId="11">
      <formula>$H9="Passed"</formula>
    </cfRule>
    <cfRule type="expression" priority="9" aboveAverage="0" equalAverage="0" bottom="0" percent="0" rank="0" text="" dxfId="0">
      <formula>$H9="Not selected"</formula>
    </cfRule>
    <cfRule type="expression" priority="10" aboveAverage="0" equalAverage="0" bottom="0" percent="0" rank="0" text="" dxfId="12">
      <formula>$H9="Withdrawn"</formula>
    </cfRule>
  </conditionalFormatting>
  <conditionalFormatting sqref="D9:D508">
    <cfRule type="expression" priority="11" aboveAverage="0" equalAverage="0" bottom="0" percent="0" rank="0" text="" dxfId="1">
      <formula>AND($D9&lt;&gt;"",$D9&gt;=TODAY(),OR($H9="",$H9="Pending"))</formula>
    </cfRule>
    <cfRule type="expression" priority="12" aboveAverage="0" equalAverage="0" bottom="0" percent="0" rank="0" text="" dxfId="0">
      <formula>AND($D9&lt;&gt;"",$D9&lt;TODAY(),OR($H9="",$H9="Pending"))</formula>
    </cfRule>
  </conditionalFormatting>
  <dataValidations count="7">
    <dataValidation allowBlank="true" errorStyle="stop" operator="between" prompt="Pick a company from your Applications sheet, or type a new one." promptTitle="Company" showDropDown="false" showErrorMessage="false" showInputMessage="true" sqref="B9:B508" type="list">
      <formula1>Applications!$C$8:$C$507</formula1>
      <formula2>0</formula2>
    </dataValidation>
    <dataValidation allowBlank="true" error="Please choose one of the options in the dropdown." errorStyle="stop" errorTitle="Pick from the list" operator="between" showDropDown="false" showErrorMessage="true" showInputMessage="false" sqref="F9:F508" type="list">
      <formula1>'Start Here'!$J$9:$J$14</formula1>
      <formula2>0</formula2>
    </dataValidation>
    <dataValidation allowBlank="true" error="Please choose one of the options in the dropdown." errorStyle="stop" errorTitle="Pick from the list" operator="between" showDropDown="false" showErrorMessage="true" showInputMessage="false" sqref="G9:G508" type="list">
      <formula1>Lists!$D$2:$D$5</formula1>
      <formula2>0</formula2>
    </dataValidation>
    <dataValidation allowBlank="true" error="Please choose one of the options in the dropdown." errorStyle="stop" errorTitle="Pick from the list" operator="between" showDropDown="false" showErrorMessage="true" showInputMessage="false" sqref="H9:H508" type="list">
      <formula1>Lists!$E$2:$E$5</formula1>
      <formula2>0</formula2>
    </dataValidation>
    <dataValidation allowBlank="true" error="Please choose one of the options in the dropdown." errorStyle="stop" errorTitle="Pick from the list" operator="between" showDropDown="false" showErrorMessage="true" showInputMessage="false" sqref="L9:L13" type="list">
      <formula1>Lists!$J$2:$J$3</formula1>
      <formula2>0</formula2>
    </dataValidation>
    <dataValidation allowBlank="true" error="Please enter a real date, for example 15 Oct 2026." errorStyle="stop" errorTitle="Not a valid date" operator="between" prompt="Type a date like 15 Oct 2026." promptTitle="Interview date" showDropDown="false" showErrorMessage="true" showInputMessage="true" sqref="D9:D508" type="date">
      <formula1>36526</formula1>
      <formula2>2958465</formula2>
    </dataValidation>
    <dataValidation allowBlank="true" error="Please enter a time, for example 3:30 PM." errorStyle="stop" errorTitle="Not a valid time" operator="between" showDropDown="false" showErrorMessage="true" showInputMessage="false" sqref="E9:E508" type="time">
      <formula1>0</formula1>
      <formula2>0.9999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9D8A"/>
    <pageSetUpPr fitToPage="true"/>
  </sheetPr>
  <dimension ref="A1:G30"/>
  <sheetViews>
    <sheetView showFormulas="false" showGridLines="false" showRowColHeaders="fals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C10" activeCellId="0" sqref="C1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6" min="3" style="1" width="27"/>
    <col collapsed="false" customWidth="true" hidden="false" outlineLevel="0" max="7" min="7" style="1" width="2"/>
    <col collapsed="false" customWidth="true" hidden="false" outlineLevel="0" max="70" min="8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</row>
    <row r="2" customFormat="false" ht="33.75" hidden="false" customHeight="true" outlineLevel="0" collapsed="false">
      <c r="A2" s="2"/>
      <c r="B2" s="4" t="s">
        <v>62</v>
      </c>
      <c r="C2" s="5" t="s">
        <v>63</v>
      </c>
      <c r="D2" s="5"/>
      <c r="E2" s="5"/>
      <c r="F2" s="6" t="str">
        <f aca="true">TEXT(TODAY(),"ddd")&amp;" · "&amp;TEXT(TODAY(),"dd mmm yyyy")</f>
        <v>Tue · 06 Oct 2026</v>
      </c>
      <c r="G2" s="2"/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</row>
    <row r="4" customFormat="false" ht="12" hidden="false" customHeight="true" outlineLevel="0" collapsed="false"/>
    <row r="5" customFormat="false" ht="19.5" hidden="false" customHeight="true" outlineLevel="0" collapsed="false">
      <c r="B5" s="105" t="s">
        <v>131</v>
      </c>
      <c r="C5" s="47" t="s">
        <v>132</v>
      </c>
      <c r="D5" s="46" t="s">
        <v>133</v>
      </c>
    </row>
    <row r="6" customFormat="false" ht="33.75" hidden="false" customHeight="true" outlineLevel="0" collapsed="false">
      <c r="B6" s="123" t="str">
        <f aca="false">IF(N(TargetSalary)=0,"Not set",TargetSalary)</f>
        <v>Not set</v>
      </c>
      <c r="C6" s="124" t="str">
        <f aca="false">IF(COUNT(C18:F18)=0,"—",MAX(C18:F18))</f>
        <v>—</v>
      </c>
      <c r="D6" s="125" t="str">
        <f aca="false">IF(COUNT(C27:F27)=0,"—",MIN(C27:F27))</f>
        <v>—</v>
      </c>
    </row>
    <row r="7" customFormat="false" ht="18" hidden="false" customHeight="true" outlineLevel="0" collapsed="false">
      <c r="B7" s="52" t="str">
        <f aca="false">Currency&amp;" per year (set on Start Here)"</f>
        <v>USD per year (set on Start Here)</v>
      </c>
      <c r="C7" s="52" t="str">
        <f aca="false">IF(COUNT(C18:F18)=0,"Add an offer below",INDEX(C10:F10,MATCH(MAX(C18:F18),C18:F18,0)))</f>
        <v>Add an offer below</v>
      </c>
      <c r="D7" s="52" t="str">
        <f aca="true">IF(COUNT(C27:F27)=0,"No open deadlines",INDEX(C10:F10,MATCH(MIN(C27:F27),C27:F27,0))&amp;" · "&amp;(MIN(C27:F27)-TODAY())&amp;" days left")</f>
        <v>No open deadlines</v>
      </c>
    </row>
    <row r="8" customFormat="false" ht="12" hidden="false" customHeight="true" outlineLevel="0" collapsed="false"/>
    <row r="9" customFormat="false" ht="21.75" hidden="false" customHeight="true" outlineLevel="0" collapsed="false">
      <c r="B9" s="126"/>
      <c r="C9" s="127" t="s">
        <v>134</v>
      </c>
      <c r="D9" s="127" t="s">
        <v>135</v>
      </c>
      <c r="E9" s="127" t="s">
        <v>136</v>
      </c>
      <c r="F9" s="127" t="s">
        <v>137</v>
      </c>
    </row>
    <row r="10" customFormat="false" ht="30" hidden="false" customHeight="true" outlineLevel="0" collapsed="false">
      <c r="B10" s="128" t="s">
        <v>138</v>
      </c>
      <c r="C10" s="129"/>
      <c r="D10" s="129"/>
      <c r="E10" s="129"/>
      <c r="F10" s="129"/>
    </row>
    <row r="11" customFormat="false" ht="19.5" hidden="false" customHeight="true" outlineLevel="0" collapsed="false">
      <c r="B11" s="128" t="s">
        <v>139</v>
      </c>
      <c r="C11" s="130"/>
      <c r="D11" s="130"/>
      <c r="E11" s="130"/>
      <c r="F11" s="130"/>
    </row>
    <row r="12" customFormat="false" ht="21.75" hidden="false" customHeight="true" outlineLevel="0" collapsed="false">
      <c r="B12" s="128" t="s">
        <v>140</v>
      </c>
      <c r="C12" s="131"/>
      <c r="D12" s="131"/>
      <c r="E12" s="131"/>
      <c r="F12" s="131"/>
    </row>
    <row r="13" customFormat="false" ht="19.5" hidden="false" customHeight="true" outlineLevel="0" collapsed="false">
      <c r="B13" s="128" t="s">
        <v>141</v>
      </c>
      <c r="C13" s="132" t="str">
        <f aca="false">IF(C18="","",IF(AND(COUNT($C$18:$F$18)&gt;1,C18=MAX($C$18:$F$18)),"★ Best total pay",""))</f>
        <v/>
      </c>
      <c r="D13" s="132" t="str">
        <f aca="false">IF(D18="","",IF(AND(COUNT($C$18:$F$18)&gt;1,D18=MAX($C$18:$F$18)),"★ Best total pay",""))</f>
        <v/>
      </c>
      <c r="E13" s="132" t="str">
        <f aca="false">IF(E18="","",IF(AND(COUNT($C$18:$F$18)&gt;1,E18=MAX($C$18:$F$18)),"★ Best total pay",""))</f>
        <v/>
      </c>
      <c r="F13" s="132" t="str">
        <f aca="false">IF(F18="","",IF(AND(COUNT($C$18:$F$18)&gt;1,F18=MAX($C$18:$F$18)),"★ Best total pay",""))</f>
        <v/>
      </c>
    </row>
    <row r="14" customFormat="false" ht="21.75" hidden="false" customHeight="true" outlineLevel="0" collapsed="false">
      <c r="B14" s="128" t="s">
        <v>142</v>
      </c>
      <c r="C14" s="133" t="str">
        <f aca="false">IF(C28="","",REPT("█",MIN(C28,18))&amp;REPT("░",18-MIN(C28,18))&amp;"┃"&amp;REPT("█",MAX(0,MIN(C28,24)-19))&amp;REPT("░",5-MAX(0,MIN(C28,24)-19)))</f>
        <v/>
      </c>
      <c r="D14" s="133" t="str">
        <f aca="false">IF(D28="","",REPT("█",MIN(D28,18))&amp;REPT("░",18-MIN(D28,18))&amp;"┃"&amp;REPT("█",MAX(0,MIN(D28,24)-19))&amp;REPT("░",5-MAX(0,MIN(D28,24)-19)))</f>
        <v/>
      </c>
      <c r="E14" s="133" t="str">
        <f aca="false">IF(E28="","",REPT("█",MIN(E28,18))&amp;REPT("░",18-MIN(E28,18))&amp;"┃"&amp;REPT("█",MAX(0,MIN(E28,24)-19))&amp;REPT("░",5-MAX(0,MIN(E28,24)-19)))</f>
        <v/>
      </c>
      <c r="F14" s="133" t="str">
        <f aca="false">IF(F28="","",REPT("█",MIN(F28,18))&amp;REPT("░",18-MIN(F28,18))&amp;"┃"&amp;REPT("█",MAX(0,MIN(F28,24)-19))&amp;REPT("░",5-MAX(0,MIN(F28,24)-19)))</f>
        <v/>
      </c>
    </row>
    <row r="15" customFormat="false" ht="21.75" hidden="false" customHeight="true" outlineLevel="0" collapsed="false">
      <c r="B15" s="128" t="str">
        <f aca="false">"Base salary ("&amp;Currency&amp;" per year)"</f>
        <v>Base salary (USD per year)</v>
      </c>
      <c r="C15" s="134"/>
      <c r="D15" s="134"/>
      <c r="E15" s="134"/>
      <c r="F15" s="134"/>
    </row>
    <row r="16" customFormat="false" ht="21.75" hidden="false" customHeight="true" outlineLevel="0" collapsed="false">
      <c r="B16" s="128" t="s">
        <v>143</v>
      </c>
      <c r="C16" s="199"/>
      <c r="D16" s="199"/>
      <c r="E16" s="199"/>
      <c r="F16" s="199"/>
    </row>
    <row r="17" customFormat="false" ht="21.75" hidden="false" customHeight="true" outlineLevel="0" collapsed="false">
      <c r="B17" s="128" t="str">
        <f aca="false">"Bonus ("&amp;Currency&amp;")"</f>
        <v>Bonus (USD)</v>
      </c>
      <c r="C17" s="136" t="str">
        <f aca="false">IF(C15="","",C15*IF(N(C16)&gt;=1,N(C16)/100,N(C16)))</f>
        <v/>
      </c>
      <c r="D17" s="136" t="str">
        <f aca="false">IF(D15="","",D15*IF(N(D16)&gt;=1,N(D16)/100,N(D16)))</f>
        <v/>
      </c>
      <c r="E17" s="136" t="str">
        <f aca="false">IF(E15="","",E15*IF(N(E16)&gt;=1,N(E16)/100,N(E16)))</f>
        <v/>
      </c>
      <c r="F17" s="136" t="str">
        <f aca="false">IF(F15="","",F15*IF(N(F16)&gt;=1,N(F16)/100,N(F16)))</f>
        <v/>
      </c>
    </row>
    <row r="18" customFormat="false" ht="24" hidden="false" customHeight="true" outlineLevel="0" collapsed="false">
      <c r="B18" s="128" t="str">
        <f aca="false">"Total pay ("&amp;Currency&amp;" per year)"</f>
        <v>Total pay (USD per year)</v>
      </c>
      <c r="C18" s="137" t="str">
        <f aca="false">IF(C15="","",C15+C17)</f>
        <v/>
      </c>
      <c r="D18" s="137" t="str">
        <f aca="false">IF(D15="","",D15+D17)</f>
        <v/>
      </c>
      <c r="E18" s="137" t="str">
        <f aca="false">IF(E15="","",E15+E17)</f>
        <v/>
      </c>
      <c r="F18" s="137" t="str">
        <f aca="false">IF(F15="","",F15+F17)</f>
        <v/>
      </c>
    </row>
    <row r="19" customFormat="false" ht="21.75" hidden="false" customHeight="true" outlineLevel="0" collapsed="false">
      <c r="B19" s="128" t="s">
        <v>144</v>
      </c>
      <c r="C19" s="138" t="str">
        <f aca="false">IF(OR(C18="",$B$26=0),"",C18-$B$26)</f>
        <v/>
      </c>
      <c r="D19" s="138" t="str">
        <f aca="false">IF(OR(D18="",$B$26=0),"",D18-$B$26)</f>
        <v/>
      </c>
      <c r="E19" s="138" t="str">
        <f aca="false">IF(OR(E18="",$B$26=0),"",E18-$B$26)</f>
        <v/>
      </c>
      <c r="F19" s="138" t="str">
        <f aca="false">IF(OR(F18="",$B$26=0),"",F18-$B$26)</f>
        <v/>
      </c>
    </row>
    <row r="20" customFormat="false" ht="21.75" hidden="false" customHeight="true" outlineLevel="0" collapsed="false">
      <c r="B20" s="128" t="s">
        <v>145</v>
      </c>
      <c r="C20" s="139"/>
      <c r="D20" s="139"/>
      <c r="E20" s="139"/>
      <c r="F20" s="139"/>
    </row>
    <row r="21" customFormat="false" ht="21.75" hidden="false" customHeight="true" outlineLevel="0" collapsed="false">
      <c r="B21" s="128" t="s">
        <v>146</v>
      </c>
      <c r="C21" s="140"/>
      <c r="D21" s="140"/>
      <c r="E21" s="140"/>
      <c r="F21" s="140"/>
    </row>
    <row r="22" customFormat="false" ht="21.75" hidden="false" customHeight="true" outlineLevel="0" collapsed="false">
      <c r="B22" s="128" t="s">
        <v>147</v>
      </c>
      <c r="C22" s="141"/>
      <c r="D22" s="141"/>
      <c r="E22" s="141"/>
      <c r="F22" s="141"/>
    </row>
    <row r="23" customFormat="false" ht="21.75" hidden="false" customHeight="true" outlineLevel="0" collapsed="false">
      <c r="B23" s="128" t="s">
        <v>148</v>
      </c>
      <c r="C23" s="142" t="str">
        <f aca="true">IF(C22="","",IF(C22&lt;TODAY(),"Expired",(C22-TODAY())&amp;" days"))</f>
        <v/>
      </c>
      <c r="D23" s="142" t="str">
        <f aca="true">IF(D22="","",IF(D22&lt;TODAY(),"Expired",(D22-TODAY())&amp;" days"))</f>
        <v/>
      </c>
      <c r="E23" s="142" t="str">
        <f aca="true">IF(E22="","",IF(E22&lt;TODAY(),"Expired",(E22-TODAY())&amp;" days"))</f>
        <v/>
      </c>
      <c r="F23" s="142" t="str">
        <f aca="true">IF(F22="","",IF(F22&lt;TODAY(),"Expired",(F22-TODAY())&amp;" days"))</f>
        <v/>
      </c>
    </row>
    <row r="24" customFormat="false" ht="48" hidden="false" customHeight="true" outlineLevel="0" collapsed="false">
      <c r="B24" s="143" t="s">
        <v>149</v>
      </c>
      <c r="C24" s="144"/>
      <c r="D24" s="144"/>
      <c r="E24" s="144"/>
      <c r="F24" s="144"/>
    </row>
    <row r="26" customFormat="false" ht="15" hidden="true" customHeight="false" outlineLevel="0" collapsed="false">
      <c r="B26" s="1" t="n">
        <f aca="false">N(TargetSalary)</f>
        <v>0</v>
      </c>
    </row>
    <row r="27" customFormat="false" ht="15" hidden="true" customHeight="false" outlineLevel="0" collapsed="false">
      <c r="B27" s="1" t="s">
        <v>150</v>
      </c>
      <c r="C27" s="1" t="str">
        <f aca="true">IF(AND(C10&lt;&gt;"",C22&lt;&gt;"",C22&gt;=TODAY(),C12&lt;&gt;"Accepted",C12&lt;&gt;"Declined"),INT(C22),"")</f>
        <v/>
      </c>
      <c r="D27" s="1" t="str">
        <f aca="true">IF(AND(D10&lt;&gt;"",D22&lt;&gt;"",D22&gt;=TODAY(),D12&lt;&gt;"Accepted",D12&lt;&gt;"Declined"),INT(D22),"")</f>
        <v/>
      </c>
      <c r="E27" s="1" t="str">
        <f aca="true">IF(AND(E10&lt;&gt;"",E22&lt;&gt;"",E22&gt;=TODAY(),E12&lt;&gt;"Accepted",E12&lt;&gt;"Declined"),INT(E22),"")</f>
        <v/>
      </c>
      <c r="F27" s="1" t="str">
        <f aca="true">IF(AND(F10&lt;&gt;"",F22&lt;&gt;"",F22&gt;=TODAY(),F12&lt;&gt;"Accepted",F12&lt;&gt;"Declined"),INT(F22),"")</f>
        <v/>
      </c>
    </row>
    <row r="28" customFormat="false" ht="15" hidden="true" customHeight="false" outlineLevel="0" collapsed="false">
      <c r="B28" s="1" t="s">
        <v>151</v>
      </c>
      <c r="C28" s="1" t="str">
        <f aca="false">IF(OR(C18="",$B$26=0),"",ROUND(MIN(1,C18/($B$26*1.25))*24,0))</f>
        <v/>
      </c>
      <c r="D28" s="1" t="str">
        <f aca="false">IF(OR(D18="",$B$26=0),"",ROUND(MIN(1,D18/($B$26*1.25))*24,0))</f>
        <v/>
      </c>
      <c r="E28" s="1" t="str">
        <f aca="false">IF(OR(E18="",$B$26=0),"",ROUND(MIN(1,E18/($B$26*1.25))*24,0))</f>
        <v/>
      </c>
      <c r="F28" s="1" t="str">
        <f aca="false">IF(OR(F18="",$B$26=0),"",ROUND(MIN(1,F18/($B$26*1.25))*24,0))</f>
        <v/>
      </c>
    </row>
    <row r="30" customFormat="false" ht="15" hidden="false" customHeight="false" outlineLevel="0" collapsed="false">
      <c r="B30" s="145" t="s">
        <v>152</v>
      </c>
      <c r="C30" s="145"/>
      <c r="D30" s="145"/>
      <c r="E30" s="145"/>
      <c r="F30" s="145"/>
    </row>
  </sheetData>
  <mergeCells count="2">
    <mergeCell ref="C2:E2"/>
    <mergeCell ref="B30:F30"/>
  </mergeCells>
  <conditionalFormatting sqref="C12:F12">
    <cfRule type="expression" priority="2" aboveAverage="0" equalAverage="0" bottom="0" percent="0" rank="0" text="" dxfId="2">
      <formula>C12="Pending"</formula>
    </cfRule>
    <cfRule type="expression" priority="3" aboveAverage="0" equalAverage="0" bottom="0" percent="0" rank="0" text="" dxfId="1">
      <formula>C12="Negotiating"</formula>
    </cfRule>
    <cfRule type="expression" priority="4" aboveAverage="0" equalAverage="0" bottom="0" percent="0" rank="0" text="" dxfId="10">
      <formula>C12="Deciding"</formula>
    </cfRule>
    <cfRule type="expression" priority="5" aboveAverage="0" equalAverage="0" bottom="0" percent="0" rank="0" text="" dxfId="11">
      <formula>C12="Accepted"</formula>
    </cfRule>
    <cfRule type="expression" priority="6" aboveAverage="0" equalAverage="0" bottom="0" percent="0" rank="0" text="" dxfId="0">
      <formula>C12="Declined"</formula>
    </cfRule>
  </conditionalFormatting>
  <conditionalFormatting sqref="C13:F13">
    <cfRule type="expression" priority="7" aboveAverage="0" equalAverage="0" bottom="0" percent="0" rank="0" text="" dxfId="11">
      <formula>LEFT(C13,1)="★"</formula>
    </cfRule>
  </conditionalFormatting>
  <conditionalFormatting sqref="C14:F14">
    <cfRule type="expression" priority="8" aboveAverage="0" equalAverage="0" bottom="0" percent="0" rank="0" text="" dxfId="14">
      <formula>AND(C$18&lt;&gt;"",C$18&gt;=$B$26)</formula>
    </cfRule>
    <cfRule type="expression" priority="9" aboveAverage="0" equalAverage="0" bottom="0" percent="0" rank="0" text="" dxfId="15">
      <formula>AND(C$18&lt;&gt;"",C$18&lt;$B$26)</formula>
    </cfRule>
  </conditionalFormatting>
  <conditionalFormatting sqref="C19:F19">
    <cfRule type="expression" priority="10" aboveAverage="0" equalAverage="0" bottom="0" percent="0" rank="0" text="" dxfId="11">
      <formula>AND(C19&lt;&gt;"",C19&gt;0)</formula>
    </cfRule>
    <cfRule type="expression" priority="11" aboveAverage="0" equalAverage="0" bottom="0" percent="0" rank="0" text="" dxfId="0">
      <formula>AND(C19&lt;&gt;"",C19&lt;0)</formula>
    </cfRule>
  </conditionalFormatting>
  <conditionalFormatting sqref="C23:F23">
    <cfRule type="expression" priority="12" aboveAverage="0" equalAverage="0" bottom="0" percent="0" rank="0" text="" dxfId="0">
      <formula>C23="Expired"</formula>
    </cfRule>
  </conditionalFormatting>
  <dataValidations count="5">
    <dataValidation allowBlank="true" error="Please choose one of the options in the dropdown." errorStyle="stop" errorTitle="Pick from the list" operator="between" prompt="Where does this offer stand?" promptTitle="Status" showDropDown="false" showErrorMessage="true" showInputMessage="true" sqref="C12:F12" type="list">
      <formula1>Lists!$I$2:$I$6</formula1>
      <formula2>0</formula2>
    </dataValidation>
    <dataValidation allowBlank="true" error="Please choose one of the options in the dropdown." errorStyle="stop" errorTitle="Pick from the list" operator="between" showDropDown="false" showErrorMessage="true" showInputMessage="false" sqref="C20:F20" type="list">
      <formula1>Lists!$F$2:$F$4</formula1>
      <formula2>0</formula2>
    </dataValidation>
    <dataValidation allowBlank="true" error="Please enter a real date, for example 15 Oct 2026." errorStyle="stop" errorTitle="Not a valid date" operator="between" prompt="The last day you can accept. Type a date like 15 Oct 2026." promptTitle="Offer deadline" showDropDown="false" showErrorMessage="true" showInputMessage="true" sqref="C22:F22" type="date">
      <formula1>36526</formula1>
      <formula2>2958465</formula2>
    </dataValidation>
    <dataValidation allowBlank="true" error="Type the bonus as a number, for example 8 for 8%." errorStyle="stop" errorTitle="Bonus %" operator="between" showDropDown="false" showErrorMessage="true" showInputMessage="false" sqref="C16:F16" type="decimal">
      <formula1>0</formula1>
      <formula2>100</formula2>
    </dataValidation>
    <dataValidation allowBlank="true" error="Please enter a number." errorStyle="stop" errorTitle="Numbers only" operator="greaterThanOrEqual" showDropDown="false" showErrorMessage="true" showInputMessage="false" sqref="C15:F15 C21:F2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5BD6"/>
    <pageSetUpPr fitToPage="true"/>
  </sheetPr>
  <dimension ref="A1:M32"/>
  <sheetViews>
    <sheetView showFormulas="false" showGridLines="false" showRowColHeaders="fals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F5" activeCellId="0" sqref="F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8" min="2" style="1" width="23"/>
    <col collapsed="false" customWidth="true" hidden="false" outlineLevel="0" max="9" min="9" style="1" width="2"/>
    <col collapsed="false" customWidth="true" hidden="false" outlineLevel="0" max="10" min="10" style="1" width="11"/>
    <col collapsed="false" customWidth="true" hidden="false" outlineLevel="0" max="11" min="11" style="1" width="36"/>
    <col collapsed="false" customWidth="true" hidden="false" outlineLevel="0" max="12" min="12" style="1" width="2"/>
    <col collapsed="false" customWidth="true" hidden="true" outlineLevel="0" max="13" min="13" style="1" width="14"/>
    <col collapsed="false" customWidth="true" hidden="false" outlineLevel="0" max="70" min="14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</row>
    <row r="2" customFormat="false" ht="33.75" hidden="false" customHeight="true" outlineLevel="0" collapsed="false">
      <c r="A2" s="2"/>
      <c r="B2" s="4" t="s">
        <v>64</v>
      </c>
      <c r="C2" s="2"/>
      <c r="D2" s="2"/>
      <c r="E2" s="5" t="s">
        <v>153</v>
      </c>
      <c r="F2" s="5"/>
      <c r="G2" s="5"/>
      <c r="H2" s="5"/>
      <c r="I2" s="2"/>
      <c r="J2" s="2"/>
      <c r="K2" s="6" t="str">
        <f aca="true">TEXT(TODAY(),"ddd")&amp;" · "&amp;TEXT(TODAY(),"dd mmm yyyy")</f>
        <v>Tue · 06 Oct 2026</v>
      </c>
      <c r="M2" s="1" t="n">
        <f aca="true">IF(F5="Current month",MONTH(TODAY()),IFERROR(MATCH(F5,Lists!$A$2:$A$13,0),MONTH(TODAY())))</f>
        <v>10</v>
      </c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M3" s="1" t="n">
        <f aca="true">IFERROR(IF(AND(VALUE(H5&amp;"")&gt;=1900,VALUE(H5&amp;"")&lt;=9999),INT(VALUE(H5&amp;"")),YEAR(TODAY())),YEAR(TODAY()))</f>
        <v>2026</v>
      </c>
    </row>
    <row r="4" customFormat="false" ht="12" hidden="false" customHeight="true" outlineLevel="0" collapsed="false">
      <c r="M4" s="146" t="n">
        <f aca="false">DATE(M3,M2,1)</f>
        <v>46296</v>
      </c>
    </row>
    <row r="5" customFormat="false" ht="30" hidden="false" customHeight="true" outlineLevel="0" collapsed="false">
      <c r="B5" s="147" t="str">
        <f aca="false">M6</f>
        <v>October 2026</v>
      </c>
      <c r="C5" s="147"/>
      <c r="D5" s="147"/>
      <c r="E5" s="148" t="s">
        <v>93</v>
      </c>
      <c r="F5" s="42" t="s">
        <v>154</v>
      </c>
      <c r="G5" s="148" t="s">
        <v>75</v>
      </c>
      <c r="H5" s="42" t="s">
        <v>155</v>
      </c>
      <c r="M5" s="146" t="n">
        <f aca="false">M4-WEEKDAY(M4,2)+1</f>
        <v>46293</v>
      </c>
    </row>
    <row r="6" customFormat="false" ht="18" hidden="false" customHeight="true" outlineLevel="0" collapsed="false">
      <c r="B6" s="145" t="s">
        <v>156</v>
      </c>
      <c r="C6" s="145"/>
      <c r="D6" s="145"/>
      <c r="E6" s="145"/>
      <c r="F6" s="145"/>
      <c r="G6" s="145"/>
      <c r="H6" s="145"/>
      <c r="M6" s="1" t="str">
        <f aca="false">INDEX(Lists!$A$2:$A$13,M2)&amp;" "&amp;M3</f>
        <v>October 2026</v>
      </c>
    </row>
    <row r="7" customFormat="false" ht="7.5" hidden="false" customHeight="true" outlineLevel="0" collapsed="false"/>
    <row r="8" customFormat="false" ht="21.75" hidden="false" customHeight="true" outlineLevel="0" collapsed="false">
      <c r="B8" s="149" t="s">
        <v>157</v>
      </c>
      <c r="C8" s="150" t="s">
        <v>158</v>
      </c>
      <c r="D8" s="150" t="s">
        <v>159</v>
      </c>
      <c r="E8" s="150" t="s">
        <v>160</v>
      </c>
      <c r="F8" s="150" t="s">
        <v>161</v>
      </c>
      <c r="G8" s="150" t="s">
        <v>162</v>
      </c>
      <c r="H8" s="151" t="s">
        <v>163</v>
      </c>
      <c r="J8" s="152" t="s">
        <v>164</v>
      </c>
      <c r="K8" s="152"/>
    </row>
    <row r="9" customFormat="false" ht="19.5" hidden="false" customHeight="true" outlineLevel="0" collapsed="false">
      <c r="B9" s="153" t="n">
        <f aca="false">$M$5+0</f>
        <v>46293</v>
      </c>
      <c r="C9" s="154" t="n">
        <f aca="false">$M$5+1</f>
        <v>46294</v>
      </c>
      <c r="D9" s="154" t="n">
        <f aca="false">$M$5+2</f>
        <v>46295</v>
      </c>
      <c r="E9" s="154" t="n">
        <f aca="false">$M$5+3</f>
        <v>46296</v>
      </c>
      <c r="F9" s="154" t="n">
        <f aca="false">$M$5+4</f>
        <v>46297</v>
      </c>
      <c r="G9" s="154" t="n">
        <f aca="false">$M$5+5</f>
        <v>46298</v>
      </c>
      <c r="H9" s="155" t="n">
        <f aca="false">$M$5+6</f>
        <v>46299</v>
      </c>
      <c r="J9" s="156" t="str">
        <f aca="false">IF(M9="","",TEXT(INT(M9),"ddd dd"))</f>
        <v/>
      </c>
      <c r="K9" s="157" t="str">
        <f aca="false">IF(M9="",IF(COUNT($M$9:$M$20)=0,"Nothing scheduled in the next 7 days",""),INDEX(CalLabels,MATCH(M9,CalKeys,0)))</f>
        <v>Nothing scheduled in the next 7 days</v>
      </c>
      <c r="M9" s="1" t="str">
        <f aca="true">IFERROR(IF(SMALL(CalKeys,COUNTIF(CalKeys,"&lt;"&amp;TODAY())+1)&lt;TODAY()+7,SMALL(CalKeys,COUNTIF(CalKeys,"&lt;"&amp;TODAY())+1),""),"")</f>
        <v/>
      </c>
    </row>
    <row r="10" customFormat="false" ht="16.5" hidden="false" customHeight="true" outlineLevel="0" collapsed="false">
      <c r="B10" s="158" t="str">
        <f aca="false">IFERROR(IF(SMALL(CalKeys,COUNTIF(CalKeys,"&lt;"&amp;B$9)+1)&lt;B$9+1,INDEX(CalShort,MATCH(SMALL(CalKeys,COUNTIF(CalKeys,"&lt;"&amp;B$9)+1),CalKeys,0)),""),"")</f>
        <v/>
      </c>
      <c r="C10" s="159" t="str">
        <f aca="false">IFERROR(IF(SMALL(CalKeys,COUNTIF(CalKeys,"&lt;"&amp;C$9)+1)&lt;C$9+1,INDEX(CalShort,MATCH(SMALL(CalKeys,COUNTIF(CalKeys,"&lt;"&amp;C$9)+1),CalKeys,0)),""),"")</f>
        <v/>
      </c>
      <c r="D10" s="159" t="str">
        <f aca="false">IFERROR(IF(SMALL(CalKeys,COUNTIF(CalKeys,"&lt;"&amp;D$9)+1)&lt;D$9+1,INDEX(CalShort,MATCH(SMALL(CalKeys,COUNTIF(CalKeys,"&lt;"&amp;D$9)+1),CalKeys,0)),""),"")</f>
        <v/>
      </c>
      <c r="E10" s="159" t="str">
        <f aca="false">IFERROR(IF(SMALL(CalKeys,COUNTIF(CalKeys,"&lt;"&amp;E$9)+1)&lt;E$9+1,INDEX(CalShort,MATCH(SMALL(CalKeys,COUNTIF(CalKeys,"&lt;"&amp;E$9)+1),CalKeys,0)),""),"")</f>
        <v/>
      </c>
      <c r="F10" s="159" t="str">
        <f aca="false">IFERROR(IF(SMALL(CalKeys,COUNTIF(CalKeys,"&lt;"&amp;F$9)+1)&lt;F$9+1,INDEX(CalShort,MATCH(SMALL(CalKeys,COUNTIF(CalKeys,"&lt;"&amp;F$9)+1),CalKeys,0)),""),"")</f>
        <v/>
      </c>
      <c r="G10" s="159" t="str">
        <f aca="false">IFERROR(IF(SMALL(CalKeys,COUNTIF(CalKeys,"&lt;"&amp;G$9)+1)&lt;G$9+1,INDEX(CalShort,MATCH(SMALL(CalKeys,COUNTIF(CalKeys,"&lt;"&amp;G$9)+1),CalKeys,0)),""),"")</f>
        <v/>
      </c>
      <c r="H10" s="160" t="str">
        <f aca="false">IFERROR(IF(SMALL(CalKeys,COUNTIF(CalKeys,"&lt;"&amp;H$9)+1)&lt;H$9+1,INDEX(CalShort,MATCH(SMALL(CalKeys,COUNTIF(CalKeys,"&lt;"&amp;H$9)+1),CalKeys,0)),""),"")</f>
        <v/>
      </c>
      <c r="J10" s="156" t="str">
        <f aca="false">IF(M10="","",TEXT(INT(M10),"ddd dd"))</f>
        <v/>
      </c>
      <c r="K10" s="157" t="str">
        <f aca="false">IF(M10="","",INDEX(CalLabels,MATCH(M10,CalKeys,0)))</f>
        <v/>
      </c>
      <c r="M10" s="1" t="str">
        <f aca="true">IFERROR(IF(SMALL(CalKeys,COUNTIF(CalKeys,"&lt;"&amp;TODAY())+2)&lt;TODAY()+7,SMALL(CalKeys,COUNTIF(CalKeys,"&lt;"&amp;TODAY())+2),""),"")</f>
        <v/>
      </c>
    </row>
    <row r="11" customFormat="false" ht="16.5" hidden="false" customHeight="true" outlineLevel="0" collapsed="false">
      <c r="B11" s="158" t="str">
        <f aca="false">IFERROR(IF(SMALL(CalKeys,COUNTIF(CalKeys,"&lt;"&amp;B$9)+2)&lt;B$9+1,INDEX(CalShort,MATCH(SMALL(CalKeys,COUNTIF(CalKeys,"&lt;"&amp;B$9)+2),CalKeys,0)),""),"")</f>
        <v/>
      </c>
      <c r="C11" s="159" t="str">
        <f aca="false">IFERROR(IF(SMALL(CalKeys,COUNTIF(CalKeys,"&lt;"&amp;C$9)+2)&lt;C$9+1,INDEX(CalShort,MATCH(SMALL(CalKeys,COUNTIF(CalKeys,"&lt;"&amp;C$9)+2),CalKeys,0)),""),"")</f>
        <v/>
      </c>
      <c r="D11" s="159" t="str">
        <f aca="false">IFERROR(IF(SMALL(CalKeys,COUNTIF(CalKeys,"&lt;"&amp;D$9)+2)&lt;D$9+1,INDEX(CalShort,MATCH(SMALL(CalKeys,COUNTIF(CalKeys,"&lt;"&amp;D$9)+2),CalKeys,0)),""),"")</f>
        <v/>
      </c>
      <c r="E11" s="159" t="str">
        <f aca="false">IFERROR(IF(SMALL(CalKeys,COUNTIF(CalKeys,"&lt;"&amp;E$9)+2)&lt;E$9+1,INDEX(CalShort,MATCH(SMALL(CalKeys,COUNTIF(CalKeys,"&lt;"&amp;E$9)+2),CalKeys,0)),""),"")</f>
        <v/>
      </c>
      <c r="F11" s="159" t="str">
        <f aca="false">IFERROR(IF(SMALL(CalKeys,COUNTIF(CalKeys,"&lt;"&amp;F$9)+2)&lt;F$9+1,INDEX(CalShort,MATCH(SMALL(CalKeys,COUNTIF(CalKeys,"&lt;"&amp;F$9)+2),CalKeys,0)),""),"")</f>
        <v/>
      </c>
      <c r="G11" s="159" t="str">
        <f aca="false">IFERROR(IF(SMALL(CalKeys,COUNTIF(CalKeys,"&lt;"&amp;G$9)+2)&lt;G$9+1,INDEX(CalShort,MATCH(SMALL(CalKeys,COUNTIF(CalKeys,"&lt;"&amp;G$9)+2),CalKeys,0)),""),"")</f>
        <v/>
      </c>
      <c r="H11" s="160" t="str">
        <f aca="false">IFERROR(IF(SMALL(CalKeys,COUNTIF(CalKeys,"&lt;"&amp;H$9)+2)&lt;H$9+1,INDEX(CalShort,MATCH(SMALL(CalKeys,COUNTIF(CalKeys,"&lt;"&amp;H$9)+2),CalKeys,0)),""),"")</f>
        <v/>
      </c>
      <c r="J11" s="156" t="str">
        <f aca="false">IF(M11="","",TEXT(INT(M11),"ddd dd"))</f>
        <v/>
      </c>
      <c r="K11" s="157" t="str">
        <f aca="false">IF(M11="","",INDEX(CalLabels,MATCH(M11,CalKeys,0)))</f>
        <v/>
      </c>
      <c r="M11" s="1" t="str">
        <f aca="true">IFERROR(IF(SMALL(CalKeys,COUNTIF(CalKeys,"&lt;"&amp;TODAY())+3)&lt;TODAY()+7,SMALL(CalKeys,COUNTIF(CalKeys,"&lt;"&amp;TODAY())+3),""),"")</f>
        <v/>
      </c>
    </row>
    <row r="12" customFormat="false" ht="16.5" hidden="false" customHeight="true" outlineLevel="0" collapsed="false">
      <c r="B12" s="161" t="str">
        <f aca="false">IFERROR(IF((COUNTIF(CalKeys,"&gt;="&amp;B$9)-COUNTIF(CalKeys,"&gt;="&amp;(B$9+1)))&gt;3,"+"&amp;((COUNTIF(CalKeys,"&gt;="&amp;B$9)-COUNTIF(CalKeys,"&gt;="&amp;(B$9+1)))-2)&amp;" more",IF(SMALL(CalKeys,COUNTIF(CalKeys,"&lt;"&amp;B$9)+3)&lt;B$9+1,INDEX(CalShort,MATCH(SMALL(CalKeys,COUNTIF(CalKeys,"&lt;"&amp;B$9)+3),CalKeys,0)),"")),"")</f>
        <v/>
      </c>
      <c r="C12" s="162" t="str">
        <f aca="false">IFERROR(IF((COUNTIF(CalKeys,"&gt;="&amp;C$9)-COUNTIF(CalKeys,"&gt;="&amp;(C$9+1)))&gt;3,"+"&amp;((COUNTIF(CalKeys,"&gt;="&amp;C$9)-COUNTIF(CalKeys,"&gt;="&amp;(C$9+1)))-2)&amp;" more",IF(SMALL(CalKeys,COUNTIF(CalKeys,"&lt;"&amp;C$9)+3)&lt;C$9+1,INDEX(CalShort,MATCH(SMALL(CalKeys,COUNTIF(CalKeys,"&lt;"&amp;C$9)+3),CalKeys,0)),"")),"")</f>
        <v/>
      </c>
      <c r="D12" s="162" t="str">
        <f aca="false">IFERROR(IF((COUNTIF(CalKeys,"&gt;="&amp;D$9)-COUNTIF(CalKeys,"&gt;="&amp;(D$9+1)))&gt;3,"+"&amp;((COUNTIF(CalKeys,"&gt;="&amp;D$9)-COUNTIF(CalKeys,"&gt;="&amp;(D$9+1)))-2)&amp;" more",IF(SMALL(CalKeys,COUNTIF(CalKeys,"&lt;"&amp;D$9)+3)&lt;D$9+1,INDEX(CalShort,MATCH(SMALL(CalKeys,COUNTIF(CalKeys,"&lt;"&amp;D$9)+3),CalKeys,0)),"")),"")</f>
        <v/>
      </c>
      <c r="E12" s="162" t="str">
        <f aca="false">IFERROR(IF((COUNTIF(CalKeys,"&gt;="&amp;E$9)-COUNTIF(CalKeys,"&gt;="&amp;(E$9+1)))&gt;3,"+"&amp;((COUNTIF(CalKeys,"&gt;="&amp;E$9)-COUNTIF(CalKeys,"&gt;="&amp;(E$9+1)))-2)&amp;" more",IF(SMALL(CalKeys,COUNTIF(CalKeys,"&lt;"&amp;E$9)+3)&lt;E$9+1,INDEX(CalShort,MATCH(SMALL(CalKeys,COUNTIF(CalKeys,"&lt;"&amp;E$9)+3),CalKeys,0)),"")),"")</f>
        <v/>
      </c>
      <c r="F12" s="162" t="str">
        <f aca="false">IFERROR(IF((COUNTIF(CalKeys,"&gt;="&amp;F$9)-COUNTIF(CalKeys,"&gt;="&amp;(F$9+1)))&gt;3,"+"&amp;((COUNTIF(CalKeys,"&gt;="&amp;F$9)-COUNTIF(CalKeys,"&gt;="&amp;(F$9+1)))-2)&amp;" more",IF(SMALL(CalKeys,COUNTIF(CalKeys,"&lt;"&amp;F$9)+3)&lt;F$9+1,INDEX(CalShort,MATCH(SMALL(CalKeys,COUNTIF(CalKeys,"&lt;"&amp;F$9)+3),CalKeys,0)),"")),"")</f>
        <v/>
      </c>
      <c r="G12" s="162" t="str">
        <f aca="false">IFERROR(IF((COUNTIF(CalKeys,"&gt;="&amp;G$9)-COUNTIF(CalKeys,"&gt;="&amp;(G$9+1)))&gt;3,"+"&amp;((COUNTIF(CalKeys,"&gt;="&amp;G$9)-COUNTIF(CalKeys,"&gt;="&amp;(G$9+1)))-2)&amp;" more",IF(SMALL(CalKeys,COUNTIF(CalKeys,"&lt;"&amp;G$9)+3)&lt;G$9+1,INDEX(CalShort,MATCH(SMALL(CalKeys,COUNTIF(CalKeys,"&lt;"&amp;G$9)+3),CalKeys,0)),"")),"")</f>
        <v/>
      </c>
      <c r="H12" s="163" t="str">
        <f aca="false">IFERROR(IF((COUNTIF(CalKeys,"&gt;="&amp;H$9)-COUNTIF(CalKeys,"&gt;="&amp;(H$9+1)))&gt;3,"+"&amp;((COUNTIF(CalKeys,"&gt;="&amp;H$9)-COUNTIF(CalKeys,"&gt;="&amp;(H$9+1)))-2)&amp;" more",IF(SMALL(CalKeys,COUNTIF(CalKeys,"&lt;"&amp;H$9)+3)&lt;H$9+1,INDEX(CalShort,MATCH(SMALL(CalKeys,COUNTIF(CalKeys,"&lt;"&amp;H$9)+3),CalKeys,0)),"")),"")</f>
        <v/>
      </c>
      <c r="J12" s="156" t="str">
        <f aca="false">IF(M12="","",TEXT(INT(M12),"ddd dd"))</f>
        <v/>
      </c>
      <c r="K12" s="157" t="str">
        <f aca="false">IF(M12="","",INDEX(CalLabels,MATCH(M12,CalKeys,0)))</f>
        <v/>
      </c>
      <c r="M12" s="1" t="str">
        <f aca="true">IFERROR(IF(SMALL(CalKeys,COUNTIF(CalKeys,"&lt;"&amp;TODAY())+4)&lt;TODAY()+7,SMALL(CalKeys,COUNTIF(CalKeys,"&lt;"&amp;TODAY())+4),""),"")</f>
        <v/>
      </c>
    </row>
    <row r="13" customFormat="false" ht="19.5" hidden="false" customHeight="true" outlineLevel="0" collapsed="false">
      <c r="B13" s="153" t="n">
        <f aca="false">$M$5+7</f>
        <v>46300</v>
      </c>
      <c r="C13" s="154" t="n">
        <f aca="false">$M$5+8</f>
        <v>46301</v>
      </c>
      <c r="D13" s="154" t="n">
        <f aca="false">$M$5+9</f>
        <v>46302</v>
      </c>
      <c r="E13" s="154" t="n">
        <f aca="false">$M$5+10</f>
        <v>46303</v>
      </c>
      <c r="F13" s="154" t="n">
        <f aca="false">$M$5+11</f>
        <v>46304</v>
      </c>
      <c r="G13" s="154" t="n">
        <f aca="false">$M$5+12</f>
        <v>46305</v>
      </c>
      <c r="H13" s="155" t="n">
        <f aca="false">$M$5+13</f>
        <v>46306</v>
      </c>
      <c r="J13" s="156" t="str">
        <f aca="false">IF(M13="","",TEXT(INT(M13),"ddd dd"))</f>
        <v/>
      </c>
      <c r="K13" s="157" t="str">
        <f aca="false">IF(M13="","",INDEX(CalLabels,MATCH(M13,CalKeys,0)))</f>
        <v/>
      </c>
      <c r="M13" s="1" t="str">
        <f aca="true">IFERROR(IF(SMALL(CalKeys,COUNTIF(CalKeys,"&lt;"&amp;TODAY())+5)&lt;TODAY()+7,SMALL(CalKeys,COUNTIF(CalKeys,"&lt;"&amp;TODAY())+5),""),"")</f>
        <v/>
      </c>
    </row>
    <row r="14" customFormat="false" ht="16.5" hidden="false" customHeight="true" outlineLevel="0" collapsed="false">
      <c r="B14" s="158" t="str">
        <f aca="false">IFERROR(IF(SMALL(CalKeys,COUNTIF(CalKeys,"&lt;"&amp;B$13)+1)&lt;B$13+1,INDEX(CalShort,MATCH(SMALL(CalKeys,COUNTIF(CalKeys,"&lt;"&amp;B$13)+1),CalKeys,0)),""),"")</f>
        <v/>
      </c>
      <c r="C14" s="159" t="str">
        <f aca="false">IFERROR(IF(SMALL(CalKeys,COUNTIF(CalKeys,"&lt;"&amp;C$13)+1)&lt;C$13+1,INDEX(CalShort,MATCH(SMALL(CalKeys,COUNTIF(CalKeys,"&lt;"&amp;C$13)+1),CalKeys,0)),""),"")</f>
        <v/>
      </c>
      <c r="D14" s="159" t="str">
        <f aca="false">IFERROR(IF(SMALL(CalKeys,COUNTIF(CalKeys,"&lt;"&amp;D$13)+1)&lt;D$13+1,INDEX(CalShort,MATCH(SMALL(CalKeys,COUNTIF(CalKeys,"&lt;"&amp;D$13)+1),CalKeys,0)),""),"")</f>
        <v/>
      </c>
      <c r="E14" s="159" t="str">
        <f aca="false">IFERROR(IF(SMALL(CalKeys,COUNTIF(CalKeys,"&lt;"&amp;E$13)+1)&lt;E$13+1,INDEX(CalShort,MATCH(SMALL(CalKeys,COUNTIF(CalKeys,"&lt;"&amp;E$13)+1),CalKeys,0)),""),"")</f>
        <v/>
      </c>
      <c r="F14" s="159" t="str">
        <f aca="false">IFERROR(IF(SMALL(CalKeys,COUNTIF(CalKeys,"&lt;"&amp;F$13)+1)&lt;F$13+1,INDEX(CalShort,MATCH(SMALL(CalKeys,COUNTIF(CalKeys,"&lt;"&amp;F$13)+1),CalKeys,0)),""),"")</f>
        <v/>
      </c>
      <c r="G14" s="159" t="str">
        <f aca="false">IFERROR(IF(SMALL(CalKeys,COUNTIF(CalKeys,"&lt;"&amp;G$13)+1)&lt;G$13+1,INDEX(CalShort,MATCH(SMALL(CalKeys,COUNTIF(CalKeys,"&lt;"&amp;G$13)+1),CalKeys,0)),""),"")</f>
        <v/>
      </c>
      <c r="H14" s="160" t="str">
        <f aca="false">IFERROR(IF(SMALL(CalKeys,COUNTIF(CalKeys,"&lt;"&amp;H$13)+1)&lt;H$13+1,INDEX(CalShort,MATCH(SMALL(CalKeys,COUNTIF(CalKeys,"&lt;"&amp;H$13)+1),CalKeys,0)),""),"")</f>
        <v/>
      </c>
      <c r="J14" s="156" t="str">
        <f aca="false">IF(M14="","",TEXT(INT(M14),"ddd dd"))</f>
        <v/>
      </c>
      <c r="K14" s="157" t="str">
        <f aca="false">IF(M14="","",INDEX(CalLabels,MATCH(M14,CalKeys,0)))</f>
        <v/>
      </c>
      <c r="M14" s="1" t="str">
        <f aca="true">IFERROR(IF(SMALL(CalKeys,COUNTIF(CalKeys,"&lt;"&amp;TODAY())+6)&lt;TODAY()+7,SMALL(CalKeys,COUNTIF(CalKeys,"&lt;"&amp;TODAY())+6),""),"")</f>
        <v/>
      </c>
    </row>
    <row r="15" customFormat="false" ht="16.5" hidden="false" customHeight="true" outlineLevel="0" collapsed="false">
      <c r="B15" s="158" t="str">
        <f aca="false">IFERROR(IF(SMALL(CalKeys,COUNTIF(CalKeys,"&lt;"&amp;B$13)+2)&lt;B$13+1,INDEX(CalShort,MATCH(SMALL(CalKeys,COUNTIF(CalKeys,"&lt;"&amp;B$13)+2),CalKeys,0)),""),"")</f>
        <v/>
      </c>
      <c r="C15" s="159" t="str">
        <f aca="false">IFERROR(IF(SMALL(CalKeys,COUNTIF(CalKeys,"&lt;"&amp;C$13)+2)&lt;C$13+1,INDEX(CalShort,MATCH(SMALL(CalKeys,COUNTIF(CalKeys,"&lt;"&amp;C$13)+2),CalKeys,0)),""),"")</f>
        <v/>
      </c>
      <c r="D15" s="159" t="str">
        <f aca="false">IFERROR(IF(SMALL(CalKeys,COUNTIF(CalKeys,"&lt;"&amp;D$13)+2)&lt;D$13+1,INDEX(CalShort,MATCH(SMALL(CalKeys,COUNTIF(CalKeys,"&lt;"&amp;D$13)+2),CalKeys,0)),""),"")</f>
        <v/>
      </c>
      <c r="E15" s="159" t="str">
        <f aca="false">IFERROR(IF(SMALL(CalKeys,COUNTIF(CalKeys,"&lt;"&amp;E$13)+2)&lt;E$13+1,INDEX(CalShort,MATCH(SMALL(CalKeys,COUNTIF(CalKeys,"&lt;"&amp;E$13)+2),CalKeys,0)),""),"")</f>
        <v/>
      </c>
      <c r="F15" s="159" t="str">
        <f aca="false">IFERROR(IF(SMALL(CalKeys,COUNTIF(CalKeys,"&lt;"&amp;F$13)+2)&lt;F$13+1,INDEX(CalShort,MATCH(SMALL(CalKeys,COUNTIF(CalKeys,"&lt;"&amp;F$13)+2),CalKeys,0)),""),"")</f>
        <v/>
      </c>
      <c r="G15" s="159" t="str">
        <f aca="false">IFERROR(IF(SMALL(CalKeys,COUNTIF(CalKeys,"&lt;"&amp;G$13)+2)&lt;G$13+1,INDEX(CalShort,MATCH(SMALL(CalKeys,COUNTIF(CalKeys,"&lt;"&amp;G$13)+2),CalKeys,0)),""),"")</f>
        <v/>
      </c>
      <c r="H15" s="160" t="str">
        <f aca="false">IFERROR(IF(SMALL(CalKeys,COUNTIF(CalKeys,"&lt;"&amp;H$13)+2)&lt;H$13+1,INDEX(CalShort,MATCH(SMALL(CalKeys,COUNTIF(CalKeys,"&lt;"&amp;H$13)+2),CalKeys,0)),""),"")</f>
        <v/>
      </c>
      <c r="J15" s="156" t="str">
        <f aca="false">IF(M15="","",TEXT(INT(M15),"ddd dd"))</f>
        <v/>
      </c>
      <c r="K15" s="157" t="str">
        <f aca="false">IF(M15="","",INDEX(CalLabels,MATCH(M15,CalKeys,0)))</f>
        <v/>
      </c>
      <c r="M15" s="1" t="str">
        <f aca="true">IFERROR(IF(SMALL(CalKeys,COUNTIF(CalKeys,"&lt;"&amp;TODAY())+7)&lt;TODAY()+7,SMALL(CalKeys,COUNTIF(CalKeys,"&lt;"&amp;TODAY())+7),""),"")</f>
        <v/>
      </c>
    </row>
    <row r="16" customFormat="false" ht="16.5" hidden="false" customHeight="true" outlineLevel="0" collapsed="false">
      <c r="B16" s="161" t="str">
        <f aca="false">IFERROR(IF((COUNTIF(CalKeys,"&gt;="&amp;B$13)-COUNTIF(CalKeys,"&gt;="&amp;(B$13+1)))&gt;3,"+"&amp;((COUNTIF(CalKeys,"&gt;="&amp;B$13)-COUNTIF(CalKeys,"&gt;="&amp;(B$13+1)))-2)&amp;" more",IF(SMALL(CalKeys,COUNTIF(CalKeys,"&lt;"&amp;B$13)+3)&lt;B$13+1,INDEX(CalShort,MATCH(SMALL(CalKeys,COUNTIF(CalKeys,"&lt;"&amp;B$13)+3),CalKeys,0)),"")),"")</f>
        <v/>
      </c>
      <c r="C16" s="162" t="str">
        <f aca="false">IFERROR(IF((COUNTIF(CalKeys,"&gt;="&amp;C$13)-COUNTIF(CalKeys,"&gt;="&amp;(C$13+1)))&gt;3,"+"&amp;((COUNTIF(CalKeys,"&gt;="&amp;C$13)-COUNTIF(CalKeys,"&gt;="&amp;(C$13+1)))-2)&amp;" more",IF(SMALL(CalKeys,COUNTIF(CalKeys,"&lt;"&amp;C$13)+3)&lt;C$13+1,INDEX(CalShort,MATCH(SMALL(CalKeys,COUNTIF(CalKeys,"&lt;"&amp;C$13)+3),CalKeys,0)),"")),"")</f>
        <v/>
      </c>
      <c r="D16" s="162" t="str">
        <f aca="false">IFERROR(IF((COUNTIF(CalKeys,"&gt;="&amp;D$13)-COUNTIF(CalKeys,"&gt;="&amp;(D$13+1)))&gt;3,"+"&amp;((COUNTIF(CalKeys,"&gt;="&amp;D$13)-COUNTIF(CalKeys,"&gt;="&amp;(D$13+1)))-2)&amp;" more",IF(SMALL(CalKeys,COUNTIF(CalKeys,"&lt;"&amp;D$13)+3)&lt;D$13+1,INDEX(CalShort,MATCH(SMALL(CalKeys,COUNTIF(CalKeys,"&lt;"&amp;D$13)+3),CalKeys,0)),"")),"")</f>
        <v/>
      </c>
      <c r="E16" s="162" t="str">
        <f aca="false">IFERROR(IF((COUNTIF(CalKeys,"&gt;="&amp;E$13)-COUNTIF(CalKeys,"&gt;="&amp;(E$13+1)))&gt;3,"+"&amp;((COUNTIF(CalKeys,"&gt;="&amp;E$13)-COUNTIF(CalKeys,"&gt;="&amp;(E$13+1)))-2)&amp;" more",IF(SMALL(CalKeys,COUNTIF(CalKeys,"&lt;"&amp;E$13)+3)&lt;E$13+1,INDEX(CalShort,MATCH(SMALL(CalKeys,COUNTIF(CalKeys,"&lt;"&amp;E$13)+3),CalKeys,0)),"")),"")</f>
        <v/>
      </c>
      <c r="F16" s="162" t="str">
        <f aca="false">IFERROR(IF((COUNTIF(CalKeys,"&gt;="&amp;F$13)-COUNTIF(CalKeys,"&gt;="&amp;(F$13+1)))&gt;3,"+"&amp;((COUNTIF(CalKeys,"&gt;="&amp;F$13)-COUNTIF(CalKeys,"&gt;="&amp;(F$13+1)))-2)&amp;" more",IF(SMALL(CalKeys,COUNTIF(CalKeys,"&lt;"&amp;F$13)+3)&lt;F$13+1,INDEX(CalShort,MATCH(SMALL(CalKeys,COUNTIF(CalKeys,"&lt;"&amp;F$13)+3),CalKeys,0)),"")),"")</f>
        <v/>
      </c>
      <c r="G16" s="162" t="str">
        <f aca="false">IFERROR(IF((COUNTIF(CalKeys,"&gt;="&amp;G$13)-COUNTIF(CalKeys,"&gt;="&amp;(G$13+1)))&gt;3,"+"&amp;((COUNTIF(CalKeys,"&gt;="&amp;G$13)-COUNTIF(CalKeys,"&gt;="&amp;(G$13+1)))-2)&amp;" more",IF(SMALL(CalKeys,COUNTIF(CalKeys,"&lt;"&amp;G$13)+3)&lt;G$13+1,INDEX(CalShort,MATCH(SMALL(CalKeys,COUNTIF(CalKeys,"&lt;"&amp;G$13)+3),CalKeys,0)),"")),"")</f>
        <v/>
      </c>
      <c r="H16" s="163" t="str">
        <f aca="false">IFERROR(IF((COUNTIF(CalKeys,"&gt;="&amp;H$13)-COUNTIF(CalKeys,"&gt;="&amp;(H$13+1)))&gt;3,"+"&amp;((COUNTIF(CalKeys,"&gt;="&amp;H$13)-COUNTIF(CalKeys,"&gt;="&amp;(H$13+1)))-2)&amp;" more",IF(SMALL(CalKeys,COUNTIF(CalKeys,"&lt;"&amp;H$13)+3)&lt;H$13+1,INDEX(CalShort,MATCH(SMALL(CalKeys,COUNTIF(CalKeys,"&lt;"&amp;H$13)+3),CalKeys,0)),"")),"")</f>
        <v/>
      </c>
      <c r="J16" s="156" t="str">
        <f aca="false">IF(M16="","",TEXT(INT(M16),"ddd dd"))</f>
        <v/>
      </c>
      <c r="K16" s="157" t="str">
        <f aca="false">IF(M16="","",INDEX(CalLabels,MATCH(M16,CalKeys,0)))</f>
        <v/>
      </c>
      <c r="M16" s="1" t="str">
        <f aca="true">IFERROR(IF(SMALL(CalKeys,COUNTIF(CalKeys,"&lt;"&amp;TODAY())+8)&lt;TODAY()+7,SMALL(CalKeys,COUNTIF(CalKeys,"&lt;"&amp;TODAY())+8),""),"")</f>
        <v/>
      </c>
    </row>
    <row r="17" customFormat="false" ht="19.5" hidden="false" customHeight="true" outlineLevel="0" collapsed="false">
      <c r="B17" s="153" t="n">
        <f aca="false">$M$5+14</f>
        <v>46307</v>
      </c>
      <c r="C17" s="154" t="n">
        <f aca="false">$M$5+15</f>
        <v>46308</v>
      </c>
      <c r="D17" s="154" t="n">
        <f aca="false">$M$5+16</f>
        <v>46309</v>
      </c>
      <c r="E17" s="154" t="n">
        <f aca="false">$M$5+17</f>
        <v>46310</v>
      </c>
      <c r="F17" s="154" t="n">
        <f aca="false">$M$5+18</f>
        <v>46311</v>
      </c>
      <c r="G17" s="154" t="n">
        <f aca="false">$M$5+19</f>
        <v>46312</v>
      </c>
      <c r="H17" s="155" t="n">
        <f aca="false">$M$5+20</f>
        <v>46313</v>
      </c>
      <c r="J17" s="156" t="str">
        <f aca="false">IF(M17="","",TEXT(INT(M17),"ddd dd"))</f>
        <v/>
      </c>
      <c r="K17" s="157" t="str">
        <f aca="false">IF(M17="","",INDEX(CalLabels,MATCH(M17,CalKeys,0)))</f>
        <v/>
      </c>
      <c r="M17" s="1" t="str">
        <f aca="true">IFERROR(IF(SMALL(CalKeys,COUNTIF(CalKeys,"&lt;"&amp;TODAY())+9)&lt;TODAY()+7,SMALL(CalKeys,COUNTIF(CalKeys,"&lt;"&amp;TODAY())+9),""),"")</f>
        <v/>
      </c>
    </row>
    <row r="18" customFormat="false" ht="16.5" hidden="false" customHeight="true" outlineLevel="0" collapsed="false">
      <c r="B18" s="158" t="str">
        <f aca="false">IFERROR(IF(SMALL(CalKeys,COUNTIF(CalKeys,"&lt;"&amp;B$17)+1)&lt;B$17+1,INDEX(CalShort,MATCH(SMALL(CalKeys,COUNTIF(CalKeys,"&lt;"&amp;B$17)+1),CalKeys,0)),""),"")</f>
        <v/>
      </c>
      <c r="C18" s="159" t="str">
        <f aca="false">IFERROR(IF(SMALL(CalKeys,COUNTIF(CalKeys,"&lt;"&amp;C$17)+1)&lt;C$17+1,INDEX(CalShort,MATCH(SMALL(CalKeys,COUNTIF(CalKeys,"&lt;"&amp;C$17)+1),CalKeys,0)),""),"")</f>
        <v/>
      </c>
      <c r="D18" s="159" t="str">
        <f aca="false">IFERROR(IF(SMALL(CalKeys,COUNTIF(CalKeys,"&lt;"&amp;D$17)+1)&lt;D$17+1,INDEX(CalShort,MATCH(SMALL(CalKeys,COUNTIF(CalKeys,"&lt;"&amp;D$17)+1),CalKeys,0)),""),"")</f>
        <v/>
      </c>
      <c r="E18" s="159" t="str">
        <f aca="false">IFERROR(IF(SMALL(CalKeys,COUNTIF(CalKeys,"&lt;"&amp;E$17)+1)&lt;E$17+1,INDEX(CalShort,MATCH(SMALL(CalKeys,COUNTIF(CalKeys,"&lt;"&amp;E$17)+1),CalKeys,0)),""),"")</f>
        <v/>
      </c>
      <c r="F18" s="159" t="str">
        <f aca="false">IFERROR(IF(SMALL(CalKeys,COUNTIF(CalKeys,"&lt;"&amp;F$17)+1)&lt;F$17+1,INDEX(CalShort,MATCH(SMALL(CalKeys,COUNTIF(CalKeys,"&lt;"&amp;F$17)+1),CalKeys,0)),""),"")</f>
        <v/>
      </c>
      <c r="G18" s="159" t="str">
        <f aca="false">IFERROR(IF(SMALL(CalKeys,COUNTIF(CalKeys,"&lt;"&amp;G$17)+1)&lt;G$17+1,INDEX(CalShort,MATCH(SMALL(CalKeys,COUNTIF(CalKeys,"&lt;"&amp;G$17)+1),CalKeys,0)),""),"")</f>
        <v/>
      </c>
      <c r="H18" s="160" t="str">
        <f aca="false">IFERROR(IF(SMALL(CalKeys,COUNTIF(CalKeys,"&lt;"&amp;H$17)+1)&lt;H$17+1,INDEX(CalShort,MATCH(SMALL(CalKeys,COUNTIF(CalKeys,"&lt;"&amp;H$17)+1),CalKeys,0)),""),"")</f>
        <v/>
      </c>
      <c r="J18" s="156" t="str">
        <f aca="false">IF(M18="","",TEXT(INT(M18),"ddd dd"))</f>
        <v/>
      </c>
      <c r="K18" s="157" t="str">
        <f aca="false">IF(M18="","",INDEX(CalLabels,MATCH(M18,CalKeys,0)))</f>
        <v/>
      </c>
      <c r="M18" s="1" t="str">
        <f aca="true">IFERROR(IF(SMALL(CalKeys,COUNTIF(CalKeys,"&lt;"&amp;TODAY())+10)&lt;TODAY()+7,SMALL(CalKeys,COUNTIF(CalKeys,"&lt;"&amp;TODAY())+10),""),"")</f>
        <v/>
      </c>
    </row>
    <row r="19" customFormat="false" ht="16.5" hidden="false" customHeight="true" outlineLevel="0" collapsed="false">
      <c r="B19" s="158" t="str">
        <f aca="false">IFERROR(IF(SMALL(CalKeys,COUNTIF(CalKeys,"&lt;"&amp;B$17)+2)&lt;B$17+1,INDEX(CalShort,MATCH(SMALL(CalKeys,COUNTIF(CalKeys,"&lt;"&amp;B$17)+2),CalKeys,0)),""),"")</f>
        <v/>
      </c>
      <c r="C19" s="159" t="str">
        <f aca="false">IFERROR(IF(SMALL(CalKeys,COUNTIF(CalKeys,"&lt;"&amp;C$17)+2)&lt;C$17+1,INDEX(CalShort,MATCH(SMALL(CalKeys,COUNTIF(CalKeys,"&lt;"&amp;C$17)+2),CalKeys,0)),""),"")</f>
        <v/>
      </c>
      <c r="D19" s="159" t="str">
        <f aca="false">IFERROR(IF(SMALL(CalKeys,COUNTIF(CalKeys,"&lt;"&amp;D$17)+2)&lt;D$17+1,INDEX(CalShort,MATCH(SMALL(CalKeys,COUNTIF(CalKeys,"&lt;"&amp;D$17)+2),CalKeys,0)),""),"")</f>
        <v/>
      </c>
      <c r="E19" s="159" t="str">
        <f aca="false">IFERROR(IF(SMALL(CalKeys,COUNTIF(CalKeys,"&lt;"&amp;E$17)+2)&lt;E$17+1,INDEX(CalShort,MATCH(SMALL(CalKeys,COUNTIF(CalKeys,"&lt;"&amp;E$17)+2),CalKeys,0)),""),"")</f>
        <v/>
      </c>
      <c r="F19" s="159" t="str">
        <f aca="false">IFERROR(IF(SMALL(CalKeys,COUNTIF(CalKeys,"&lt;"&amp;F$17)+2)&lt;F$17+1,INDEX(CalShort,MATCH(SMALL(CalKeys,COUNTIF(CalKeys,"&lt;"&amp;F$17)+2),CalKeys,0)),""),"")</f>
        <v/>
      </c>
      <c r="G19" s="159" t="str">
        <f aca="false">IFERROR(IF(SMALL(CalKeys,COUNTIF(CalKeys,"&lt;"&amp;G$17)+2)&lt;G$17+1,INDEX(CalShort,MATCH(SMALL(CalKeys,COUNTIF(CalKeys,"&lt;"&amp;G$17)+2),CalKeys,0)),""),"")</f>
        <v/>
      </c>
      <c r="H19" s="160" t="str">
        <f aca="false">IFERROR(IF(SMALL(CalKeys,COUNTIF(CalKeys,"&lt;"&amp;H$17)+2)&lt;H$17+1,INDEX(CalShort,MATCH(SMALL(CalKeys,COUNTIF(CalKeys,"&lt;"&amp;H$17)+2),CalKeys,0)),""),"")</f>
        <v/>
      </c>
      <c r="J19" s="156" t="str">
        <f aca="false">IF(M19="","",TEXT(INT(M19),"ddd dd"))</f>
        <v/>
      </c>
      <c r="K19" s="157" t="str">
        <f aca="false">IF(M19="","",INDEX(CalLabels,MATCH(M19,CalKeys,0)))</f>
        <v/>
      </c>
      <c r="M19" s="1" t="str">
        <f aca="true">IFERROR(IF(SMALL(CalKeys,COUNTIF(CalKeys,"&lt;"&amp;TODAY())+11)&lt;TODAY()+7,SMALL(CalKeys,COUNTIF(CalKeys,"&lt;"&amp;TODAY())+11),""),"")</f>
        <v/>
      </c>
    </row>
    <row r="20" customFormat="false" ht="16.5" hidden="false" customHeight="true" outlineLevel="0" collapsed="false">
      <c r="B20" s="161" t="str">
        <f aca="false">IFERROR(IF((COUNTIF(CalKeys,"&gt;="&amp;B$17)-COUNTIF(CalKeys,"&gt;="&amp;(B$17+1)))&gt;3,"+"&amp;((COUNTIF(CalKeys,"&gt;="&amp;B$17)-COUNTIF(CalKeys,"&gt;="&amp;(B$17+1)))-2)&amp;" more",IF(SMALL(CalKeys,COUNTIF(CalKeys,"&lt;"&amp;B$17)+3)&lt;B$17+1,INDEX(CalShort,MATCH(SMALL(CalKeys,COUNTIF(CalKeys,"&lt;"&amp;B$17)+3),CalKeys,0)),"")),"")</f>
        <v/>
      </c>
      <c r="C20" s="162" t="str">
        <f aca="false">IFERROR(IF((COUNTIF(CalKeys,"&gt;="&amp;C$17)-COUNTIF(CalKeys,"&gt;="&amp;(C$17+1)))&gt;3,"+"&amp;((COUNTIF(CalKeys,"&gt;="&amp;C$17)-COUNTIF(CalKeys,"&gt;="&amp;(C$17+1)))-2)&amp;" more",IF(SMALL(CalKeys,COUNTIF(CalKeys,"&lt;"&amp;C$17)+3)&lt;C$17+1,INDEX(CalShort,MATCH(SMALL(CalKeys,COUNTIF(CalKeys,"&lt;"&amp;C$17)+3),CalKeys,0)),"")),"")</f>
        <v/>
      </c>
      <c r="D20" s="162" t="str">
        <f aca="false">IFERROR(IF((COUNTIF(CalKeys,"&gt;="&amp;D$17)-COUNTIF(CalKeys,"&gt;="&amp;(D$17+1)))&gt;3,"+"&amp;((COUNTIF(CalKeys,"&gt;="&amp;D$17)-COUNTIF(CalKeys,"&gt;="&amp;(D$17+1)))-2)&amp;" more",IF(SMALL(CalKeys,COUNTIF(CalKeys,"&lt;"&amp;D$17)+3)&lt;D$17+1,INDEX(CalShort,MATCH(SMALL(CalKeys,COUNTIF(CalKeys,"&lt;"&amp;D$17)+3),CalKeys,0)),"")),"")</f>
        <v/>
      </c>
      <c r="E20" s="162" t="str">
        <f aca="false">IFERROR(IF((COUNTIF(CalKeys,"&gt;="&amp;E$17)-COUNTIF(CalKeys,"&gt;="&amp;(E$17+1)))&gt;3,"+"&amp;((COUNTIF(CalKeys,"&gt;="&amp;E$17)-COUNTIF(CalKeys,"&gt;="&amp;(E$17+1)))-2)&amp;" more",IF(SMALL(CalKeys,COUNTIF(CalKeys,"&lt;"&amp;E$17)+3)&lt;E$17+1,INDEX(CalShort,MATCH(SMALL(CalKeys,COUNTIF(CalKeys,"&lt;"&amp;E$17)+3),CalKeys,0)),"")),"")</f>
        <v/>
      </c>
      <c r="F20" s="162" t="str">
        <f aca="false">IFERROR(IF((COUNTIF(CalKeys,"&gt;="&amp;F$17)-COUNTIF(CalKeys,"&gt;="&amp;(F$17+1)))&gt;3,"+"&amp;((COUNTIF(CalKeys,"&gt;="&amp;F$17)-COUNTIF(CalKeys,"&gt;="&amp;(F$17+1)))-2)&amp;" more",IF(SMALL(CalKeys,COUNTIF(CalKeys,"&lt;"&amp;F$17)+3)&lt;F$17+1,INDEX(CalShort,MATCH(SMALL(CalKeys,COUNTIF(CalKeys,"&lt;"&amp;F$17)+3),CalKeys,0)),"")),"")</f>
        <v/>
      </c>
      <c r="G20" s="162" t="str">
        <f aca="false">IFERROR(IF((COUNTIF(CalKeys,"&gt;="&amp;G$17)-COUNTIF(CalKeys,"&gt;="&amp;(G$17+1)))&gt;3,"+"&amp;((COUNTIF(CalKeys,"&gt;="&amp;G$17)-COUNTIF(CalKeys,"&gt;="&amp;(G$17+1)))-2)&amp;" more",IF(SMALL(CalKeys,COUNTIF(CalKeys,"&lt;"&amp;G$17)+3)&lt;G$17+1,INDEX(CalShort,MATCH(SMALL(CalKeys,COUNTIF(CalKeys,"&lt;"&amp;G$17)+3),CalKeys,0)),"")),"")</f>
        <v/>
      </c>
      <c r="H20" s="163" t="str">
        <f aca="false">IFERROR(IF((COUNTIF(CalKeys,"&gt;="&amp;H$17)-COUNTIF(CalKeys,"&gt;="&amp;(H$17+1)))&gt;3,"+"&amp;((COUNTIF(CalKeys,"&gt;="&amp;H$17)-COUNTIF(CalKeys,"&gt;="&amp;(H$17+1)))-2)&amp;" more",IF(SMALL(CalKeys,COUNTIF(CalKeys,"&lt;"&amp;H$17)+3)&lt;H$17+1,INDEX(CalShort,MATCH(SMALL(CalKeys,COUNTIF(CalKeys,"&lt;"&amp;H$17)+3),CalKeys,0)),"")),"")</f>
        <v/>
      </c>
      <c r="J20" s="156" t="str">
        <f aca="false">IF(M20="","",TEXT(INT(M20),"ddd dd"))</f>
        <v/>
      </c>
      <c r="K20" s="157" t="str">
        <f aca="false">IF(M20="","",INDEX(CalLabels,MATCH(M20,CalKeys,0)))</f>
        <v/>
      </c>
      <c r="M20" s="1" t="str">
        <f aca="true">IFERROR(IF(SMALL(CalKeys,COUNTIF(CalKeys,"&lt;"&amp;TODAY())+12)&lt;TODAY()+7,SMALL(CalKeys,COUNTIF(CalKeys,"&lt;"&amp;TODAY())+12),""),"")</f>
        <v/>
      </c>
    </row>
    <row r="21" customFormat="false" ht="19.5" hidden="false" customHeight="true" outlineLevel="0" collapsed="false">
      <c r="B21" s="153" t="n">
        <f aca="false">$M$5+21</f>
        <v>46314</v>
      </c>
      <c r="C21" s="154" t="n">
        <f aca="false">$M$5+22</f>
        <v>46315</v>
      </c>
      <c r="D21" s="154" t="n">
        <f aca="false">$M$5+23</f>
        <v>46316</v>
      </c>
      <c r="E21" s="154" t="n">
        <f aca="false">$M$5+24</f>
        <v>46317</v>
      </c>
      <c r="F21" s="154" t="n">
        <f aca="false">$M$5+25</f>
        <v>46318</v>
      </c>
      <c r="G21" s="154" t="n">
        <f aca="false">$M$5+26</f>
        <v>46319</v>
      </c>
      <c r="H21" s="155" t="n">
        <f aca="false">$M$5+27</f>
        <v>46320</v>
      </c>
      <c r="J21" s="164" t="str">
        <f aca="true">IF((COUNTIF(CalKeys,"&gt;="&amp;TODAY())-COUNTIF(CalKeys,"&gt;="&amp;(TODAY()+7)))&gt;12,"+"&amp;(COUNTIF(CalKeys,"&gt;="&amp;TODAY())-COUNTIF(CalKeys,"&gt;="&amp;(TODAY()+7))-12)&amp;" more in the next 7 days","")</f>
        <v/>
      </c>
      <c r="K21" s="164"/>
    </row>
    <row r="22" customFormat="false" ht="16.5" hidden="false" customHeight="true" outlineLevel="0" collapsed="false">
      <c r="B22" s="158" t="str">
        <f aca="false">IFERROR(IF(SMALL(CalKeys,COUNTIF(CalKeys,"&lt;"&amp;B$21)+1)&lt;B$21+1,INDEX(CalShort,MATCH(SMALL(CalKeys,COUNTIF(CalKeys,"&lt;"&amp;B$21)+1),CalKeys,0)),""),"")</f>
        <v/>
      </c>
      <c r="C22" s="159" t="str">
        <f aca="false">IFERROR(IF(SMALL(CalKeys,COUNTIF(CalKeys,"&lt;"&amp;C$21)+1)&lt;C$21+1,INDEX(CalShort,MATCH(SMALL(CalKeys,COUNTIF(CalKeys,"&lt;"&amp;C$21)+1),CalKeys,0)),""),"")</f>
        <v/>
      </c>
      <c r="D22" s="159" t="str">
        <f aca="false">IFERROR(IF(SMALL(CalKeys,COUNTIF(CalKeys,"&lt;"&amp;D$21)+1)&lt;D$21+1,INDEX(CalShort,MATCH(SMALL(CalKeys,COUNTIF(CalKeys,"&lt;"&amp;D$21)+1),CalKeys,0)),""),"")</f>
        <v/>
      </c>
      <c r="E22" s="159" t="str">
        <f aca="false">IFERROR(IF(SMALL(CalKeys,COUNTIF(CalKeys,"&lt;"&amp;E$21)+1)&lt;E$21+1,INDEX(CalShort,MATCH(SMALL(CalKeys,COUNTIF(CalKeys,"&lt;"&amp;E$21)+1),CalKeys,0)),""),"")</f>
        <v/>
      </c>
      <c r="F22" s="159" t="str">
        <f aca="false">IFERROR(IF(SMALL(CalKeys,COUNTIF(CalKeys,"&lt;"&amp;F$21)+1)&lt;F$21+1,INDEX(CalShort,MATCH(SMALL(CalKeys,COUNTIF(CalKeys,"&lt;"&amp;F$21)+1),CalKeys,0)),""),"")</f>
        <v/>
      </c>
      <c r="G22" s="159" t="str">
        <f aca="false">IFERROR(IF(SMALL(CalKeys,COUNTIF(CalKeys,"&lt;"&amp;G$21)+1)&lt;G$21+1,INDEX(CalShort,MATCH(SMALL(CalKeys,COUNTIF(CalKeys,"&lt;"&amp;G$21)+1),CalKeys,0)),""),"")</f>
        <v/>
      </c>
      <c r="H22" s="160" t="str">
        <f aca="false">IFERROR(IF(SMALL(CalKeys,COUNTIF(CalKeys,"&lt;"&amp;H$21)+1)&lt;H$21+1,INDEX(CalShort,MATCH(SMALL(CalKeys,COUNTIF(CalKeys,"&lt;"&amp;H$21)+1),CalKeys,0)),""),"")</f>
        <v/>
      </c>
      <c r="J22" s="12"/>
      <c r="K22" s="15"/>
    </row>
    <row r="23" customFormat="false" ht="16.5" hidden="false" customHeight="true" outlineLevel="0" collapsed="false">
      <c r="B23" s="158" t="str">
        <f aca="false">IFERROR(IF(SMALL(CalKeys,COUNTIF(CalKeys,"&lt;"&amp;B$21)+2)&lt;B$21+1,INDEX(CalShort,MATCH(SMALL(CalKeys,COUNTIF(CalKeys,"&lt;"&amp;B$21)+2),CalKeys,0)),""),"")</f>
        <v/>
      </c>
      <c r="C23" s="159" t="str">
        <f aca="false">IFERROR(IF(SMALL(CalKeys,COUNTIF(CalKeys,"&lt;"&amp;C$21)+2)&lt;C$21+1,INDEX(CalShort,MATCH(SMALL(CalKeys,COUNTIF(CalKeys,"&lt;"&amp;C$21)+2),CalKeys,0)),""),"")</f>
        <v/>
      </c>
      <c r="D23" s="159" t="str">
        <f aca="false">IFERROR(IF(SMALL(CalKeys,COUNTIF(CalKeys,"&lt;"&amp;D$21)+2)&lt;D$21+1,INDEX(CalShort,MATCH(SMALL(CalKeys,COUNTIF(CalKeys,"&lt;"&amp;D$21)+2),CalKeys,0)),""),"")</f>
        <v/>
      </c>
      <c r="E23" s="159" t="str">
        <f aca="false">IFERROR(IF(SMALL(CalKeys,COUNTIF(CalKeys,"&lt;"&amp;E$21)+2)&lt;E$21+1,INDEX(CalShort,MATCH(SMALL(CalKeys,COUNTIF(CalKeys,"&lt;"&amp;E$21)+2),CalKeys,0)),""),"")</f>
        <v/>
      </c>
      <c r="F23" s="159" t="str">
        <f aca="false">IFERROR(IF(SMALL(CalKeys,COUNTIF(CalKeys,"&lt;"&amp;F$21)+2)&lt;F$21+1,INDEX(CalShort,MATCH(SMALL(CalKeys,COUNTIF(CalKeys,"&lt;"&amp;F$21)+2),CalKeys,0)),""),"")</f>
        <v/>
      </c>
      <c r="G23" s="159" t="str">
        <f aca="false">IFERROR(IF(SMALL(CalKeys,COUNTIF(CalKeys,"&lt;"&amp;G$21)+2)&lt;G$21+1,INDEX(CalShort,MATCH(SMALL(CalKeys,COUNTIF(CalKeys,"&lt;"&amp;G$21)+2),CalKeys,0)),""),"")</f>
        <v/>
      </c>
      <c r="H23" s="160" t="str">
        <f aca="false">IFERROR(IF(SMALL(CalKeys,COUNTIF(CalKeys,"&lt;"&amp;H$21)+2)&lt;H$21+1,INDEX(CalShort,MATCH(SMALL(CalKeys,COUNTIF(CalKeys,"&lt;"&amp;H$21)+2),CalKeys,0)),""),"")</f>
        <v/>
      </c>
      <c r="J23" s="55" t="s">
        <v>165</v>
      </c>
      <c r="K23" s="55"/>
    </row>
    <row r="24" customFormat="false" ht="16.5" hidden="false" customHeight="true" outlineLevel="0" collapsed="false">
      <c r="B24" s="161" t="str">
        <f aca="false">IFERROR(IF((COUNTIF(CalKeys,"&gt;="&amp;B$21)-COUNTIF(CalKeys,"&gt;="&amp;(B$21+1)))&gt;3,"+"&amp;((COUNTIF(CalKeys,"&gt;="&amp;B$21)-COUNTIF(CalKeys,"&gt;="&amp;(B$21+1)))-2)&amp;" more",IF(SMALL(CalKeys,COUNTIF(CalKeys,"&lt;"&amp;B$21)+3)&lt;B$21+1,INDEX(CalShort,MATCH(SMALL(CalKeys,COUNTIF(CalKeys,"&lt;"&amp;B$21)+3),CalKeys,0)),"")),"")</f>
        <v/>
      </c>
      <c r="C24" s="162" t="str">
        <f aca="false">IFERROR(IF((COUNTIF(CalKeys,"&gt;="&amp;C$21)-COUNTIF(CalKeys,"&gt;="&amp;(C$21+1)))&gt;3,"+"&amp;((COUNTIF(CalKeys,"&gt;="&amp;C$21)-COUNTIF(CalKeys,"&gt;="&amp;(C$21+1)))-2)&amp;" more",IF(SMALL(CalKeys,COUNTIF(CalKeys,"&lt;"&amp;C$21)+3)&lt;C$21+1,INDEX(CalShort,MATCH(SMALL(CalKeys,COUNTIF(CalKeys,"&lt;"&amp;C$21)+3),CalKeys,0)),"")),"")</f>
        <v/>
      </c>
      <c r="D24" s="162" t="str">
        <f aca="false">IFERROR(IF((COUNTIF(CalKeys,"&gt;="&amp;D$21)-COUNTIF(CalKeys,"&gt;="&amp;(D$21+1)))&gt;3,"+"&amp;((COUNTIF(CalKeys,"&gt;="&amp;D$21)-COUNTIF(CalKeys,"&gt;="&amp;(D$21+1)))-2)&amp;" more",IF(SMALL(CalKeys,COUNTIF(CalKeys,"&lt;"&amp;D$21)+3)&lt;D$21+1,INDEX(CalShort,MATCH(SMALL(CalKeys,COUNTIF(CalKeys,"&lt;"&amp;D$21)+3),CalKeys,0)),"")),"")</f>
        <v/>
      </c>
      <c r="E24" s="162" t="str">
        <f aca="false">IFERROR(IF((COUNTIF(CalKeys,"&gt;="&amp;E$21)-COUNTIF(CalKeys,"&gt;="&amp;(E$21+1)))&gt;3,"+"&amp;((COUNTIF(CalKeys,"&gt;="&amp;E$21)-COUNTIF(CalKeys,"&gt;="&amp;(E$21+1)))-2)&amp;" more",IF(SMALL(CalKeys,COUNTIF(CalKeys,"&lt;"&amp;E$21)+3)&lt;E$21+1,INDEX(CalShort,MATCH(SMALL(CalKeys,COUNTIF(CalKeys,"&lt;"&amp;E$21)+3),CalKeys,0)),"")),"")</f>
        <v/>
      </c>
      <c r="F24" s="162" t="str">
        <f aca="false">IFERROR(IF((COUNTIF(CalKeys,"&gt;="&amp;F$21)-COUNTIF(CalKeys,"&gt;="&amp;(F$21+1)))&gt;3,"+"&amp;((COUNTIF(CalKeys,"&gt;="&amp;F$21)-COUNTIF(CalKeys,"&gt;="&amp;(F$21+1)))-2)&amp;" more",IF(SMALL(CalKeys,COUNTIF(CalKeys,"&lt;"&amp;F$21)+3)&lt;F$21+1,INDEX(CalShort,MATCH(SMALL(CalKeys,COUNTIF(CalKeys,"&lt;"&amp;F$21)+3),CalKeys,0)),"")),"")</f>
        <v/>
      </c>
      <c r="G24" s="162" t="str">
        <f aca="false">IFERROR(IF((COUNTIF(CalKeys,"&gt;="&amp;G$21)-COUNTIF(CalKeys,"&gt;="&amp;(G$21+1)))&gt;3,"+"&amp;((COUNTIF(CalKeys,"&gt;="&amp;G$21)-COUNTIF(CalKeys,"&gt;="&amp;(G$21+1)))-2)&amp;" more",IF(SMALL(CalKeys,COUNTIF(CalKeys,"&lt;"&amp;G$21)+3)&lt;G$21+1,INDEX(CalShort,MATCH(SMALL(CalKeys,COUNTIF(CalKeys,"&lt;"&amp;G$21)+3),CalKeys,0)),"")),"")</f>
        <v/>
      </c>
      <c r="H24" s="163" t="str">
        <f aca="false">IFERROR(IF((COUNTIF(CalKeys,"&gt;="&amp;H$21)-COUNTIF(CalKeys,"&gt;="&amp;(H$21+1)))&gt;3,"+"&amp;((COUNTIF(CalKeys,"&gt;="&amp;H$21)-COUNTIF(CalKeys,"&gt;="&amp;(H$21+1)))-2)&amp;" more",IF(SMALL(CalKeys,COUNTIF(CalKeys,"&lt;"&amp;H$21)+3)&lt;H$21+1,INDEX(CalShort,MATCH(SMALL(CalKeys,COUNTIF(CalKeys,"&lt;"&amp;H$21)+3),CalKeys,0)),"")),"")</f>
        <v/>
      </c>
      <c r="J24" s="165"/>
      <c r="K24" s="31" t="s">
        <v>166</v>
      </c>
    </row>
    <row r="25" customFormat="false" ht="19.5" hidden="false" customHeight="true" outlineLevel="0" collapsed="false">
      <c r="B25" s="153" t="n">
        <f aca="false">$M$5+28</f>
        <v>46321</v>
      </c>
      <c r="C25" s="154" t="n">
        <f aca="false">$M$5+29</f>
        <v>46322</v>
      </c>
      <c r="D25" s="154" t="n">
        <f aca="false">$M$5+30</f>
        <v>46323</v>
      </c>
      <c r="E25" s="154" t="n">
        <f aca="false">$M$5+31</f>
        <v>46324</v>
      </c>
      <c r="F25" s="154" t="n">
        <f aca="false">$M$5+32</f>
        <v>46325</v>
      </c>
      <c r="G25" s="154" t="n">
        <f aca="false">$M$5+33</f>
        <v>46326</v>
      </c>
      <c r="H25" s="155" t="n">
        <f aca="false">$M$5+34</f>
        <v>46327</v>
      </c>
      <c r="J25" s="166"/>
      <c r="K25" s="31" t="s">
        <v>17</v>
      </c>
    </row>
    <row r="26" customFormat="false" ht="16.5" hidden="false" customHeight="true" outlineLevel="0" collapsed="false">
      <c r="B26" s="158" t="str">
        <f aca="false">IFERROR(IF(SMALL(CalKeys,COUNTIF(CalKeys,"&lt;"&amp;B$25)+1)&lt;B$25+1,INDEX(CalShort,MATCH(SMALL(CalKeys,COUNTIF(CalKeys,"&lt;"&amp;B$25)+1),CalKeys,0)),""),"")</f>
        <v/>
      </c>
      <c r="C26" s="159" t="str">
        <f aca="false">IFERROR(IF(SMALL(CalKeys,COUNTIF(CalKeys,"&lt;"&amp;C$25)+1)&lt;C$25+1,INDEX(CalShort,MATCH(SMALL(CalKeys,COUNTIF(CalKeys,"&lt;"&amp;C$25)+1),CalKeys,0)),""),"")</f>
        <v/>
      </c>
      <c r="D26" s="159" t="str">
        <f aca="false">IFERROR(IF(SMALL(CalKeys,COUNTIF(CalKeys,"&lt;"&amp;D$25)+1)&lt;D$25+1,INDEX(CalShort,MATCH(SMALL(CalKeys,COUNTIF(CalKeys,"&lt;"&amp;D$25)+1),CalKeys,0)),""),"")</f>
        <v/>
      </c>
      <c r="E26" s="159" t="str">
        <f aca="false">IFERROR(IF(SMALL(CalKeys,COUNTIF(CalKeys,"&lt;"&amp;E$25)+1)&lt;E$25+1,INDEX(CalShort,MATCH(SMALL(CalKeys,COUNTIF(CalKeys,"&lt;"&amp;E$25)+1),CalKeys,0)),""),"")</f>
        <v/>
      </c>
      <c r="F26" s="159" t="str">
        <f aca="false">IFERROR(IF(SMALL(CalKeys,COUNTIF(CalKeys,"&lt;"&amp;F$25)+1)&lt;F$25+1,INDEX(CalShort,MATCH(SMALL(CalKeys,COUNTIF(CalKeys,"&lt;"&amp;F$25)+1),CalKeys,0)),""),"")</f>
        <v/>
      </c>
      <c r="G26" s="159" t="str">
        <f aca="false">IFERROR(IF(SMALL(CalKeys,COUNTIF(CalKeys,"&lt;"&amp;G$25)+1)&lt;G$25+1,INDEX(CalShort,MATCH(SMALL(CalKeys,COUNTIF(CalKeys,"&lt;"&amp;G$25)+1),CalKeys,0)),""),"")</f>
        <v/>
      </c>
      <c r="H26" s="160" t="str">
        <f aca="false">IFERROR(IF(SMALL(CalKeys,COUNTIF(CalKeys,"&lt;"&amp;H$25)+1)&lt;H$25+1,INDEX(CalShort,MATCH(SMALL(CalKeys,COUNTIF(CalKeys,"&lt;"&amp;H$25)+1),CalKeys,0)),""),"")</f>
        <v/>
      </c>
      <c r="J26" s="200"/>
      <c r="K26" s="31" t="s">
        <v>167</v>
      </c>
    </row>
    <row r="27" customFormat="false" ht="16.5" hidden="false" customHeight="true" outlineLevel="0" collapsed="false">
      <c r="B27" s="158" t="str">
        <f aca="false">IFERROR(IF(SMALL(CalKeys,COUNTIF(CalKeys,"&lt;"&amp;B$25)+2)&lt;B$25+1,INDEX(CalShort,MATCH(SMALL(CalKeys,COUNTIF(CalKeys,"&lt;"&amp;B$25)+2),CalKeys,0)),""),"")</f>
        <v/>
      </c>
      <c r="C27" s="159" t="str">
        <f aca="false">IFERROR(IF(SMALL(CalKeys,COUNTIF(CalKeys,"&lt;"&amp;C$25)+2)&lt;C$25+1,INDEX(CalShort,MATCH(SMALL(CalKeys,COUNTIF(CalKeys,"&lt;"&amp;C$25)+2),CalKeys,0)),""),"")</f>
        <v/>
      </c>
      <c r="D27" s="159" t="str">
        <f aca="false">IFERROR(IF(SMALL(CalKeys,COUNTIF(CalKeys,"&lt;"&amp;D$25)+2)&lt;D$25+1,INDEX(CalShort,MATCH(SMALL(CalKeys,COUNTIF(CalKeys,"&lt;"&amp;D$25)+2),CalKeys,0)),""),"")</f>
        <v/>
      </c>
      <c r="E27" s="159" t="str">
        <f aca="false">IFERROR(IF(SMALL(CalKeys,COUNTIF(CalKeys,"&lt;"&amp;E$25)+2)&lt;E$25+1,INDEX(CalShort,MATCH(SMALL(CalKeys,COUNTIF(CalKeys,"&lt;"&amp;E$25)+2),CalKeys,0)),""),"")</f>
        <v/>
      </c>
      <c r="F27" s="159" t="str">
        <f aca="false">IFERROR(IF(SMALL(CalKeys,COUNTIF(CalKeys,"&lt;"&amp;F$25)+2)&lt;F$25+1,INDEX(CalShort,MATCH(SMALL(CalKeys,COUNTIF(CalKeys,"&lt;"&amp;F$25)+2),CalKeys,0)),""),"")</f>
        <v/>
      </c>
      <c r="G27" s="159" t="str">
        <f aca="false">IFERROR(IF(SMALL(CalKeys,COUNTIF(CalKeys,"&lt;"&amp;G$25)+2)&lt;G$25+1,INDEX(CalShort,MATCH(SMALL(CalKeys,COUNTIF(CalKeys,"&lt;"&amp;G$25)+2),CalKeys,0)),""),"")</f>
        <v/>
      </c>
      <c r="H27" s="160" t="str">
        <f aca="false">IFERROR(IF(SMALL(CalKeys,COUNTIF(CalKeys,"&lt;"&amp;H$25)+2)&lt;H$25+1,INDEX(CalShort,MATCH(SMALL(CalKeys,COUNTIF(CalKeys,"&lt;"&amp;H$25)+2),CalKeys,0)),""),"")</f>
        <v/>
      </c>
      <c r="J27" s="168"/>
      <c r="K27" s="31" t="s">
        <v>168</v>
      </c>
    </row>
    <row r="28" customFormat="false" ht="16.5" hidden="false" customHeight="true" outlineLevel="0" collapsed="false">
      <c r="B28" s="161" t="str">
        <f aca="false">IFERROR(IF((COUNTIF(CalKeys,"&gt;="&amp;B$25)-COUNTIF(CalKeys,"&gt;="&amp;(B$25+1)))&gt;3,"+"&amp;((COUNTIF(CalKeys,"&gt;="&amp;B$25)-COUNTIF(CalKeys,"&gt;="&amp;(B$25+1)))-2)&amp;" more",IF(SMALL(CalKeys,COUNTIF(CalKeys,"&lt;"&amp;B$25)+3)&lt;B$25+1,INDEX(CalShort,MATCH(SMALL(CalKeys,COUNTIF(CalKeys,"&lt;"&amp;B$25)+3),CalKeys,0)),"")),"")</f>
        <v/>
      </c>
      <c r="C28" s="162" t="str">
        <f aca="false">IFERROR(IF((COUNTIF(CalKeys,"&gt;="&amp;C$25)-COUNTIF(CalKeys,"&gt;="&amp;(C$25+1)))&gt;3,"+"&amp;((COUNTIF(CalKeys,"&gt;="&amp;C$25)-COUNTIF(CalKeys,"&gt;="&amp;(C$25+1)))-2)&amp;" more",IF(SMALL(CalKeys,COUNTIF(CalKeys,"&lt;"&amp;C$25)+3)&lt;C$25+1,INDEX(CalShort,MATCH(SMALL(CalKeys,COUNTIF(CalKeys,"&lt;"&amp;C$25)+3),CalKeys,0)),"")),"")</f>
        <v/>
      </c>
      <c r="D28" s="162" t="str">
        <f aca="false">IFERROR(IF((COUNTIF(CalKeys,"&gt;="&amp;D$25)-COUNTIF(CalKeys,"&gt;="&amp;(D$25+1)))&gt;3,"+"&amp;((COUNTIF(CalKeys,"&gt;="&amp;D$25)-COUNTIF(CalKeys,"&gt;="&amp;(D$25+1)))-2)&amp;" more",IF(SMALL(CalKeys,COUNTIF(CalKeys,"&lt;"&amp;D$25)+3)&lt;D$25+1,INDEX(CalShort,MATCH(SMALL(CalKeys,COUNTIF(CalKeys,"&lt;"&amp;D$25)+3),CalKeys,0)),"")),"")</f>
        <v/>
      </c>
      <c r="E28" s="162" t="str">
        <f aca="false">IFERROR(IF((COUNTIF(CalKeys,"&gt;="&amp;E$25)-COUNTIF(CalKeys,"&gt;="&amp;(E$25+1)))&gt;3,"+"&amp;((COUNTIF(CalKeys,"&gt;="&amp;E$25)-COUNTIF(CalKeys,"&gt;="&amp;(E$25+1)))-2)&amp;" more",IF(SMALL(CalKeys,COUNTIF(CalKeys,"&lt;"&amp;E$25)+3)&lt;E$25+1,INDEX(CalShort,MATCH(SMALL(CalKeys,COUNTIF(CalKeys,"&lt;"&amp;E$25)+3),CalKeys,0)),"")),"")</f>
        <v/>
      </c>
      <c r="F28" s="162" t="str">
        <f aca="false">IFERROR(IF((COUNTIF(CalKeys,"&gt;="&amp;F$25)-COUNTIF(CalKeys,"&gt;="&amp;(F$25+1)))&gt;3,"+"&amp;((COUNTIF(CalKeys,"&gt;="&amp;F$25)-COUNTIF(CalKeys,"&gt;="&amp;(F$25+1)))-2)&amp;" more",IF(SMALL(CalKeys,COUNTIF(CalKeys,"&lt;"&amp;F$25)+3)&lt;F$25+1,INDEX(CalShort,MATCH(SMALL(CalKeys,COUNTIF(CalKeys,"&lt;"&amp;F$25)+3),CalKeys,0)),"")),"")</f>
        <v/>
      </c>
      <c r="G28" s="162" t="str">
        <f aca="false">IFERROR(IF((COUNTIF(CalKeys,"&gt;="&amp;G$25)-COUNTIF(CalKeys,"&gt;="&amp;(G$25+1)))&gt;3,"+"&amp;((COUNTIF(CalKeys,"&gt;="&amp;G$25)-COUNTIF(CalKeys,"&gt;="&amp;(G$25+1)))-2)&amp;" more",IF(SMALL(CalKeys,COUNTIF(CalKeys,"&lt;"&amp;G$25)+3)&lt;G$25+1,INDEX(CalShort,MATCH(SMALL(CalKeys,COUNTIF(CalKeys,"&lt;"&amp;G$25)+3),CalKeys,0)),"")),"")</f>
        <v/>
      </c>
      <c r="H28" s="163" t="str">
        <f aca="false">IFERROR(IF((COUNTIF(CalKeys,"&gt;="&amp;H$25)-COUNTIF(CalKeys,"&gt;="&amp;(H$25+1)))&gt;3,"+"&amp;((COUNTIF(CalKeys,"&gt;="&amp;H$25)-COUNTIF(CalKeys,"&gt;="&amp;(H$25+1)))-2)&amp;" more",IF(SMALL(CalKeys,COUNTIF(CalKeys,"&lt;"&amp;H$25)+3)&lt;H$25+1,INDEX(CalShort,MATCH(SMALL(CalKeys,COUNTIF(CalKeys,"&lt;"&amp;H$25)+3),CalKeys,0)),"")),"")</f>
        <v/>
      </c>
      <c r="J28" s="169"/>
      <c r="K28" s="170" t="s">
        <v>147</v>
      </c>
    </row>
    <row r="29" customFormat="false" ht="19.5" hidden="false" customHeight="true" outlineLevel="0" collapsed="false">
      <c r="B29" s="153" t="n">
        <f aca="false">$M$5+35</f>
        <v>46328</v>
      </c>
      <c r="C29" s="154" t="n">
        <f aca="false">$M$5+36</f>
        <v>46329</v>
      </c>
      <c r="D29" s="154" t="n">
        <f aca="false">$M$5+37</f>
        <v>46330</v>
      </c>
      <c r="E29" s="154" t="n">
        <f aca="false">$M$5+38</f>
        <v>46331</v>
      </c>
      <c r="F29" s="154" t="n">
        <f aca="false">$M$5+39</f>
        <v>46332</v>
      </c>
      <c r="G29" s="154" t="n">
        <f aca="false">$M$5+40</f>
        <v>46333</v>
      </c>
      <c r="H29" s="155" t="n">
        <f aca="false">$M$5+41</f>
        <v>46334</v>
      </c>
    </row>
    <row r="30" customFormat="false" ht="16.5" hidden="false" customHeight="true" outlineLevel="0" collapsed="false">
      <c r="B30" s="158" t="str">
        <f aca="false">IFERROR(IF(SMALL(CalKeys,COUNTIF(CalKeys,"&lt;"&amp;B$29)+1)&lt;B$29+1,INDEX(CalShort,MATCH(SMALL(CalKeys,COUNTIF(CalKeys,"&lt;"&amp;B$29)+1),CalKeys,0)),""),"")</f>
        <v/>
      </c>
      <c r="C30" s="159" t="str">
        <f aca="false">IFERROR(IF(SMALL(CalKeys,COUNTIF(CalKeys,"&lt;"&amp;C$29)+1)&lt;C$29+1,INDEX(CalShort,MATCH(SMALL(CalKeys,COUNTIF(CalKeys,"&lt;"&amp;C$29)+1),CalKeys,0)),""),"")</f>
        <v/>
      </c>
      <c r="D30" s="159" t="str">
        <f aca="false">IFERROR(IF(SMALL(CalKeys,COUNTIF(CalKeys,"&lt;"&amp;D$29)+1)&lt;D$29+1,INDEX(CalShort,MATCH(SMALL(CalKeys,COUNTIF(CalKeys,"&lt;"&amp;D$29)+1),CalKeys,0)),""),"")</f>
        <v/>
      </c>
      <c r="E30" s="159" t="str">
        <f aca="false">IFERROR(IF(SMALL(CalKeys,COUNTIF(CalKeys,"&lt;"&amp;E$29)+1)&lt;E$29+1,INDEX(CalShort,MATCH(SMALL(CalKeys,COUNTIF(CalKeys,"&lt;"&amp;E$29)+1),CalKeys,0)),""),"")</f>
        <v/>
      </c>
      <c r="F30" s="159" t="str">
        <f aca="false">IFERROR(IF(SMALL(CalKeys,COUNTIF(CalKeys,"&lt;"&amp;F$29)+1)&lt;F$29+1,INDEX(CalShort,MATCH(SMALL(CalKeys,COUNTIF(CalKeys,"&lt;"&amp;F$29)+1),CalKeys,0)),""),"")</f>
        <v/>
      </c>
      <c r="G30" s="159" t="str">
        <f aca="false">IFERROR(IF(SMALL(CalKeys,COUNTIF(CalKeys,"&lt;"&amp;G$29)+1)&lt;G$29+1,INDEX(CalShort,MATCH(SMALL(CalKeys,COUNTIF(CalKeys,"&lt;"&amp;G$29)+1),CalKeys,0)),""),"")</f>
        <v/>
      </c>
      <c r="H30" s="160" t="str">
        <f aca="false">IFERROR(IF(SMALL(CalKeys,COUNTIF(CalKeys,"&lt;"&amp;H$29)+1)&lt;H$29+1,INDEX(CalShort,MATCH(SMALL(CalKeys,COUNTIF(CalKeys,"&lt;"&amp;H$29)+1),CalKeys,0)),""),"")</f>
        <v/>
      </c>
    </row>
    <row r="31" customFormat="false" ht="16.5" hidden="false" customHeight="true" outlineLevel="0" collapsed="false">
      <c r="B31" s="158" t="str">
        <f aca="false">IFERROR(IF(SMALL(CalKeys,COUNTIF(CalKeys,"&lt;"&amp;B$29)+2)&lt;B$29+1,INDEX(CalShort,MATCH(SMALL(CalKeys,COUNTIF(CalKeys,"&lt;"&amp;B$29)+2),CalKeys,0)),""),"")</f>
        <v/>
      </c>
      <c r="C31" s="159" t="str">
        <f aca="false">IFERROR(IF(SMALL(CalKeys,COUNTIF(CalKeys,"&lt;"&amp;C$29)+2)&lt;C$29+1,INDEX(CalShort,MATCH(SMALL(CalKeys,COUNTIF(CalKeys,"&lt;"&amp;C$29)+2),CalKeys,0)),""),"")</f>
        <v/>
      </c>
      <c r="D31" s="159" t="str">
        <f aca="false">IFERROR(IF(SMALL(CalKeys,COUNTIF(CalKeys,"&lt;"&amp;D$29)+2)&lt;D$29+1,INDEX(CalShort,MATCH(SMALL(CalKeys,COUNTIF(CalKeys,"&lt;"&amp;D$29)+2),CalKeys,0)),""),"")</f>
        <v/>
      </c>
      <c r="E31" s="159" t="str">
        <f aca="false">IFERROR(IF(SMALL(CalKeys,COUNTIF(CalKeys,"&lt;"&amp;E$29)+2)&lt;E$29+1,INDEX(CalShort,MATCH(SMALL(CalKeys,COUNTIF(CalKeys,"&lt;"&amp;E$29)+2),CalKeys,0)),""),"")</f>
        <v/>
      </c>
      <c r="F31" s="159" t="str">
        <f aca="false">IFERROR(IF(SMALL(CalKeys,COUNTIF(CalKeys,"&lt;"&amp;F$29)+2)&lt;F$29+1,INDEX(CalShort,MATCH(SMALL(CalKeys,COUNTIF(CalKeys,"&lt;"&amp;F$29)+2),CalKeys,0)),""),"")</f>
        <v/>
      </c>
      <c r="G31" s="159" t="str">
        <f aca="false">IFERROR(IF(SMALL(CalKeys,COUNTIF(CalKeys,"&lt;"&amp;G$29)+2)&lt;G$29+1,INDEX(CalShort,MATCH(SMALL(CalKeys,COUNTIF(CalKeys,"&lt;"&amp;G$29)+2),CalKeys,0)),""),"")</f>
        <v/>
      </c>
      <c r="H31" s="160" t="str">
        <f aca="false">IFERROR(IF(SMALL(CalKeys,COUNTIF(CalKeys,"&lt;"&amp;H$29)+2)&lt;H$29+1,INDEX(CalShort,MATCH(SMALL(CalKeys,COUNTIF(CalKeys,"&lt;"&amp;H$29)+2),CalKeys,0)),""),"")</f>
        <v/>
      </c>
    </row>
    <row r="32" customFormat="false" ht="16.5" hidden="false" customHeight="true" outlineLevel="0" collapsed="false">
      <c r="B32" s="161" t="str">
        <f aca="false">IFERROR(IF((COUNTIF(CalKeys,"&gt;="&amp;B$29)-COUNTIF(CalKeys,"&gt;="&amp;(B$29+1)))&gt;3,"+"&amp;((COUNTIF(CalKeys,"&gt;="&amp;B$29)-COUNTIF(CalKeys,"&gt;="&amp;(B$29+1)))-2)&amp;" more",IF(SMALL(CalKeys,COUNTIF(CalKeys,"&lt;"&amp;B$29)+3)&lt;B$29+1,INDEX(CalShort,MATCH(SMALL(CalKeys,COUNTIF(CalKeys,"&lt;"&amp;B$29)+3),CalKeys,0)),"")),"")</f>
        <v/>
      </c>
      <c r="C32" s="162" t="str">
        <f aca="false">IFERROR(IF((COUNTIF(CalKeys,"&gt;="&amp;C$29)-COUNTIF(CalKeys,"&gt;="&amp;(C$29+1)))&gt;3,"+"&amp;((COUNTIF(CalKeys,"&gt;="&amp;C$29)-COUNTIF(CalKeys,"&gt;="&amp;(C$29+1)))-2)&amp;" more",IF(SMALL(CalKeys,COUNTIF(CalKeys,"&lt;"&amp;C$29)+3)&lt;C$29+1,INDEX(CalShort,MATCH(SMALL(CalKeys,COUNTIF(CalKeys,"&lt;"&amp;C$29)+3),CalKeys,0)),"")),"")</f>
        <v/>
      </c>
      <c r="D32" s="162" t="str">
        <f aca="false">IFERROR(IF((COUNTIF(CalKeys,"&gt;="&amp;D$29)-COUNTIF(CalKeys,"&gt;="&amp;(D$29+1)))&gt;3,"+"&amp;((COUNTIF(CalKeys,"&gt;="&amp;D$29)-COUNTIF(CalKeys,"&gt;="&amp;(D$29+1)))-2)&amp;" more",IF(SMALL(CalKeys,COUNTIF(CalKeys,"&lt;"&amp;D$29)+3)&lt;D$29+1,INDEX(CalShort,MATCH(SMALL(CalKeys,COUNTIF(CalKeys,"&lt;"&amp;D$29)+3),CalKeys,0)),"")),"")</f>
        <v/>
      </c>
      <c r="E32" s="162" t="str">
        <f aca="false">IFERROR(IF((COUNTIF(CalKeys,"&gt;="&amp;E$29)-COUNTIF(CalKeys,"&gt;="&amp;(E$29+1)))&gt;3,"+"&amp;((COUNTIF(CalKeys,"&gt;="&amp;E$29)-COUNTIF(CalKeys,"&gt;="&amp;(E$29+1)))-2)&amp;" more",IF(SMALL(CalKeys,COUNTIF(CalKeys,"&lt;"&amp;E$29)+3)&lt;E$29+1,INDEX(CalShort,MATCH(SMALL(CalKeys,COUNTIF(CalKeys,"&lt;"&amp;E$29)+3),CalKeys,0)),"")),"")</f>
        <v/>
      </c>
      <c r="F32" s="162" t="str">
        <f aca="false">IFERROR(IF((COUNTIF(CalKeys,"&gt;="&amp;F$29)-COUNTIF(CalKeys,"&gt;="&amp;(F$29+1)))&gt;3,"+"&amp;((COUNTIF(CalKeys,"&gt;="&amp;F$29)-COUNTIF(CalKeys,"&gt;="&amp;(F$29+1)))-2)&amp;" more",IF(SMALL(CalKeys,COUNTIF(CalKeys,"&lt;"&amp;F$29)+3)&lt;F$29+1,INDEX(CalShort,MATCH(SMALL(CalKeys,COUNTIF(CalKeys,"&lt;"&amp;F$29)+3),CalKeys,0)),"")),"")</f>
        <v/>
      </c>
      <c r="G32" s="162" t="str">
        <f aca="false">IFERROR(IF((COUNTIF(CalKeys,"&gt;="&amp;G$29)-COUNTIF(CalKeys,"&gt;="&amp;(G$29+1)))&gt;3,"+"&amp;((COUNTIF(CalKeys,"&gt;="&amp;G$29)-COUNTIF(CalKeys,"&gt;="&amp;(G$29+1)))-2)&amp;" more",IF(SMALL(CalKeys,COUNTIF(CalKeys,"&lt;"&amp;G$29)+3)&lt;G$29+1,INDEX(CalShort,MATCH(SMALL(CalKeys,COUNTIF(CalKeys,"&lt;"&amp;G$29)+3),CalKeys,0)),"")),"")</f>
        <v/>
      </c>
      <c r="H32" s="163" t="str">
        <f aca="false">IFERROR(IF((COUNTIF(CalKeys,"&gt;="&amp;H$29)-COUNTIF(CalKeys,"&gt;="&amp;(H$29+1)))&gt;3,"+"&amp;((COUNTIF(CalKeys,"&gt;="&amp;H$29)-COUNTIF(CalKeys,"&gt;="&amp;(H$29+1)))-2)&amp;" more",IF(SMALL(CalKeys,COUNTIF(CalKeys,"&lt;"&amp;H$29)+3)&lt;H$29+1,INDEX(CalShort,MATCH(SMALL(CalKeys,COUNTIF(CalKeys,"&lt;"&amp;H$29)+3),CalKeys,0)),"")),"")</f>
        <v/>
      </c>
    </row>
  </sheetData>
  <mergeCells count="6">
    <mergeCell ref="E2:H2"/>
    <mergeCell ref="B5:D5"/>
    <mergeCell ref="B6:H6"/>
    <mergeCell ref="J8:K8"/>
    <mergeCell ref="J21:K21"/>
    <mergeCell ref="J23:K23"/>
  </mergeCells>
  <conditionalFormatting sqref="B9:H9">
    <cfRule type="expression" priority="2" aboveAverage="0" equalAverage="0" bottom="0" percent="0" rank="0" text="" dxfId="16">
      <formula>B9=TODAY()</formula>
    </cfRule>
  </conditionalFormatting>
  <conditionalFormatting sqref="B10:H12">
    <cfRule type="expression" priority="3" aboveAverage="0" equalAverage="0" bottom="0" percent="0" rank="0" text="" dxfId="1">
      <formula>LEFT(B10,9)="Interview"</formula>
    </cfRule>
    <cfRule type="expression" priority="4" aboveAverage="0" equalAverage="0" bottom="0" percent="0" rank="0" text="" dxfId="10">
      <formula>LEFT(B10,7)="Applied"</formula>
    </cfRule>
    <cfRule type="expression" priority="5" aboveAverage="0" equalAverage="0" bottom="0" percent="0" rank="0" text="" dxfId="21">
      <formula>LEFT(B10,9)="Follow up"</formula>
    </cfRule>
    <cfRule type="expression" priority="6" aboveAverage="0" equalAverage="0" bottom="0" percent="0" rank="0" text="" dxfId="0">
      <formula>LEFT(B10,7)="Overdue"</formula>
    </cfRule>
    <cfRule type="expression" priority="7" aboveAverage="0" equalAverage="0" bottom="0" percent="0" rank="0" text="" dxfId="11">
      <formula>LEFT(B10,8)="Deadline"</formula>
    </cfRule>
    <cfRule type="expression" priority="8" aboveAverage="0" equalAverage="0" bottom="0" percent="0" rank="0" text="" dxfId="2">
      <formula>LEFT(B10,1)="+"</formula>
    </cfRule>
  </conditionalFormatting>
  <conditionalFormatting sqref="B9:H12">
    <cfRule type="expression" priority="9" aboveAverage="0" equalAverage="0" bottom="0" percent="0" rank="0" text="" dxfId="18">
      <formula>MONTH(B$9)&lt;&gt;$M$2</formula>
    </cfRule>
  </conditionalFormatting>
  <conditionalFormatting sqref="B13:H13">
    <cfRule type="expression" priority="10" aboveAverage="0" equalAverage="0" bottom="0" percent="0" rank="0" text="" dxfId="16">
      <formula>B13=TODAY()</formula>
    </cfRule>
  </conditionalFormatting>
  <conditionalFormatting sqref="B14:H16">
    <cfRule type="expression" priority="11" aboveAverage="0" equalAverage="0" bottom="0" percent="0" rank="0" text="" dxfId="1">
      <formula>LEFT(B14,9)="Interview"</formula>
    </cfRule>
    <cfRule type="expression" priority="12" aboveAverage="0" equalAverage="0" bottom="0" percent="0" rank="0" text="" dxfId="10">
      <formula>LEFT(B14,7)="Applied"</formula>
    </cfRule>
    <cfRule type="expression" priority="13" aboveAverage="0" equalAverage="0" bottom="0" percent="0" rank="0" text="" dxfId="21">
      <formula>LEFT(B14,9)="Follow up"</formula>
    </cfRule>
    <cfRule type="expression" priority="14" aboveAverage="0" equalAverage="0" bottom="0" percent="0" rank="0" text="" dxfId="0">
      <formula>LEFT(B14,7)="Overdue"</formula>
    </cfRule>
    <cfRule type="expression" priority="15" aboveAverage="0" equalAverage="0" bottom="0" percent="0" rank="0" text="" dxfId="11">
      <formula>LEFT(B14,8)="Deadline"</formula>
    </cfRule>
    <cfRule type="expression" priority="16" aboveAverage="0" equalAverage="0" bottom="0" percent="0" rank="0" text="" dxfId="2">
      <formula>LEFT(B14,1)="+"</formula>
    </cfRule>
  </conditionalFormatting>
  <conditionalFormatting sqref="B13:H16">
    <cfRule type="expression" priority="17" aboveAverage="0" equalAverage="0" bottom="0" percent="0" rank="0" text="" dxfId="18">
      <formula>MONTH(B$13)&lt;&gt;$M$2</formula>
    </cfRule>
  </conditionalFormatting>
  <conditionalFormatting sqref="B17:H17">
    <cfRule type="expression" priority="18" aboveAverage="0" equalAverage="0" bottom="0" percent="0" rank="0" text="" dxfId="16">
      <formula>B17=TODAY()</formula>
    </cfRule>
  </conditionalFormatting>
  <conditionalFormatting sqref="B18:H20">
    <cfRule type="expression" priority="19" aboveAverage="0" equalAverage="0" bottom="0" percent="0" rank="0" text="" dxfId="1">
      <formula>LEFT(B18,9)="Interview"</formula>
    </cfRule>
    <cfRule type="expression" priority="20" aboveAverage="0" equalAverage="0" bottom="0" percent="0" rank="0" text="" dxfId="10">
      <formula>LEFT(B18,7)="Applied"</formula>
    </cfRule>
    <cfRule type="expression" priority="21" aboveAverage="0" equalAverage="0" bottom="0" percent="0" rank="0" text="" dxfId="21">
      <formula>LEFT(B18,9)="Follow up"</formula>
    </cfRule>
    <cfRule type="expression" priority="22" aboveAverage="0" equalAverage="0" bottom="0" percent="0" rank="0" text="" dxfId="0">
      <formula>LEFT(B18,7)="Overdue"</formula>
    </cfRule>
    <cfRule type="expression" priority="23" aboveAverage="0" equalAverage="0" bottom="0" percent="0" rank="0" text="" dxfId="11">
      <formula>LEFT(B18,8)="Deadline"</formula>
    </cfRule>
    <cfRule type="expression" priority="24" aboveAverage="0" equalAverage="0" bottom="0" percent="0" rank="0" text="" dxfId="2">
      <formula>LEFT(B18,1)="+"</formula>
    </cfRule>
  </conditionalFormatting>
  <conditionalFormatting sqref="B17:H20">
    <cfRule type="expression" priority="25" aboveAverage="0" equalAverage="0" bottom="0" percent="0" rank="0" text="" dxfId="18">
      <formula>MONTH(B$17)&lt;&gt;$M$2</formula>
    </cfRule>
  </conditionalFormatting>
  <conditionalFormatting sqref="B21:H21">
    <cfRule type="expression" priority="26" aboveAverage="0" equalAverage="0" bottom="0" percent="0" rank="0" text="" dxfId="16">
      <formula>B21=TODAY()</formula>
    </cfRule>
  </conditionalFormatting>
  <conditionalFormatting sqref="B22:H24">
    <cfRule type="expression" priority="27" aboveAverage="0" equalAverage="0" bottom="0" percent="0" rank="0" text="" dxfId="1">
      <formula>LEFT(B22,9)="Interview"</formula>
    </cfRule>
    <cfRule type="expression" priority="28" aboveAverage="0" equalAverage="0" bottom="0" percent="0" rank="0" text="" dxfId="10">
      <formula>LEFT(B22,7)="Applied"</formula>
    </cfRule>
    <cfRule type="expression" priority="29" aboveAverage="0" equalAverage="0" bottom="0" percent="0" rank="0" text="" dxfId="21">
      <formula>LEFT(B22,9)="Follow up"</formula>
    </cfRule>
    <cfRule type="expression" priority="30" aboveAverage="0" equalAverage="0" bottom="0" percent="0" rank="0" text="" dxfId="0">
      <formula>LEFT(B22,7)="Overdue"</formula>
    </cfRule>
    <cfRule type="expression" priority="31" aboveAverage="0" equalAverage="0" bottom="0" percent="0" rank="0" text="" dxfId="11">
      <formula>LEFT(B22,8)="Deadline"</formula>
    </cfRule>
    <cfRule type="expression" priority="32" aboveAverage="0" equalAverage="0" bottom="0" percent="0" rank="0" text="" dxfId="2">
      <formula>LEFT(B22,1)="+"</formula>
    </cfRule>
  </conditionalFormatting>
  <conditionalFormatting sqref="B21:H24">
    <cfRule type="expression" priority="33" aboveAverage="0" equalAverage="0" bottom="0" percent="0" rank="0" text="" dxfId="18">
      <formula>MONTH(B$21)&lt;&gt;$M$2</formula>
    </cfRule>
  </conditionalFormatting>
  <conditionalFormatting sqref="B25:H25">
    <cfRule type="expression" priority="34" aboveAverage="0" equalAverage="0" bottom="0" percent="0" rank="0" text="" dxfId="16">
      <formula>B25=TODAY()</formula>
    </cfRule>
  </conditionalFormatting>
  <conditionalFormatting sqref="B26:H28">
    <cfRule type="expression" priority="35" aboveAverage="0" equalAverage="0" bottom="0" percent="0" rank="0" text="" dxfId="1">
      <formula>LEFT(B26,9)="Interview"</formula>
    </cfRule>
    <cfRule type="expression" priority="36" aboveAverage="0" equalAverage="0" bottom="0" percent="0" rank="0" text="" dxfId="10">
      <formula>LEFT(B26,7)="Applied"</formula>
    </cfRule>
    <cfRule type="expression" priority="37" aboveAverage="0" equalAverage="0" bottom="0" percent="0" rank="0" text="" dxfId="21">
      <formula>LEFT(B26,9)="Follow up"</formula>
    </cfRule>
    <cfRule type="expression" priority="38" aboveAverage="0" equalAverage="0" bottom="0" percent="0" rank="0" text="" dxfId="0">
      <formula>LEFT(B26,7)="Overdue"</formula>
    </cfRule>
    <cfRule type="expression" priority="39" aboveAverage="0" equalAverage="0" bottom="0" percent="0" rank="0" text="" dxfId="11">
      <formula>LEFT(B26,8)="Deadline"</formula>
    </cfRule>
    <cfRule type="expression" priority="40" aboveAverage="0" equalAverage="0" bottom="0" percent="0" rank="0" text="" dxfId="2">
      <formula>LEFT(B26,1)="+"</formula>
    </cfRule>
  </conditionalFormatting>
  <conditionalFormatting sqref="B25:H28">
    <cfRule type="expression" priority="41" aboveAverage="0" equalAverage="0" bottom="0" percent="0" rank="0" text="" dxfId="18">
      <formula>MONTH(B$25)&lt;&gt;$M$2</formula>
    </cfRule>
  </conditionalFormatting>
  <conditionalFormatting sqref="B29:H29">
    <cfRule type="expression" priority="42" aboveAverage="0" equalAverage="0" bottom="0" percent="0" rank="0" text="" dxfId="16">
      <formula>B29=TODAY()</formula>
    </cfRule>
  </conditionalFormatting>
  <conditionalFormatting sqref="B30:H32">
    <cfRule type="expression" priority="43" aboveAverage="0" equalAverage="0" bottom="0" percent="0" rank="0" text="" dxfId="1">
      <formula>LEFT(B30,9)="Interview"</formula>
    </cfRule>
    <cfRule type="expression" priority="44" aboveAverage="0" equalAverage="0" bottom="0" percent="0" rank="0" text="" dxfId="10">
      <formula>LEFT(B30,7)="Applied"</formula>
    </cfRule>
    <cfRule type="expression" priority="45" aboveAverage="0" equalAverage="0" bottom="0" percent="0" rank="0" text="" dxfId="21">
      <formula>LEFT(B30,9)="Follow up"</formula>
    </cfRule>
    <cfRule type="expression" priority="46" aboveAverage="0" equalAverage="0" bottom="0" percent="0" rank="0" text="" dxfId="0">
      <formula>LEFT(B30,7)="Overdue"</formula>
    </cfRule>
    <cfRule type="expression" priority="47" aboveAverage="0" equalAverage="0" bottom="0" percent="0" rank="0" text="" dxfId="11">
      <formula>LEFT(B30,8)="Deadline"</formula>
    </cfRule>
    <cfRule type="expression" priority="48" aboveAverage="0" equalAverage="0" bottom="0" percent="0" rank="0" text="" dxfId="2">
      <formula>LEFT(B30,1)="+"</formula>
    </cfRule>
  </conditionalFormatting>
  <conditionalFormatting sqref="B29:H32">
    <cfRule type="expression" priority="49" aboveAverage="0" equalAverage="0" bottom="0" percent="0" rank="0" text="" dxfId="18">
      <formula>MONTH(B$29)&lt;&gt;$M$2</formula>
    </cfRule>
  </conditionalFormatting>
  <conditionalFormatting sqref="K9:K20">
    <cfRule type="expression" priority="50" aboveAverage="0" equalAverage="0" bottom="0" percent="0" rank="0" text="" dxfId="1">
      <formula>LEFT(K9,9)="Interview"</formula>
    </cfRule>
    <cfRule type="expression" priority="51" aboveAverage="0" equalAverage="0" bottom="0" percent="0" rank="0" text="" dxfId="10">
      <formula>LEFT(K9,7)="Applied"</formula>
    </cfRule>
    <cfRule type="expression" priority="52" aboveAverage="0" equalAverage="0" bottom="0" percent="0" rank="0" text="" dxfId="21">
      <formula>LEFT(K9,9)="Follow up"</formula>
    </cfRule>
    <cfRule type="expression" priority="53" aboveAverage="0" equalAverage="0" bottom="0" percent="0" rank="0" text="" dxfId="0">
      <formula>LEFT(K9,7)="Overdue"</formula>
    </cfRule>
    <cfRule type="expression" priority="54" aboveAverage="0" equalAverage="0" bottom="0" percent="0" rank="0" text="" dxfId="11">
      <formula>LEFT(K9,8)="Deadline"</formula>
    </cfRule>
    <cfRule type="expression" priority="55" aboveAverage="0" equalAverage="0" bottom="0" percent="0" rank="0" text="" dxfId="2">
      <formula>LEFT(K9,1)="+"</formula>
    </cfRule>
  </conditionalFormatting>
  <dataValidations count="2">
    <dataValidation allowBlank="true" error="Please choose one of the options in the dropdown." errorStyle="stop" errorTitle="Pick from the list" operator="between" prompt="Pick a month, or Current month to follow today." promptTitle="Month" showDropDown="false" showErrorMessage="true" showInputMessage="true" sqref="F5" type="list">
      <formula1>Lists!$K$2:$K$14</formula1>
      <formula2>0</formula2>
    </dataValidation>
    <dataValidation allowBlank="true" errorStyle="stop" operator="between" prompt="Pick a year, or type any year such as 2045." promptTitle="Year" showDropDown="false" showErrorMessage="false" showInputMessage="true" sqref="H5" type="list">
      <formula1>Lists!$M$2:$M$19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FD8"/>
    <pageSetUpPr fitToPage="true"/>
  </sheetPr>
  <dimension ref="A1:M308"/>
  <sheetViews>
    <sheetView showFormulas="false" showGridLines="false" showRowColHeaders="true" showZeros="true" rightToLeft="false" tabSelected="false" showOutlineSymbols="true" defaultGridColor="true" view="normal" topLeftCell="A1" colorId="64" zoomScale="140" zoomScaleNormal="14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C9" activeCellId="0" sqref="C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3" min="3" style="1" width="30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15"/>
    <col collapsed="false" customWidth="true" hidden="false" outlineLevel="0" max="9" min="7" style="1" width="14"/>
    <col collapsed="false" customWidth="true" hidden="false" outlineLevel="0" max="10" min="10" style="1" width="17"/>
    <col collapsed="false" customWidth="true" hidden="false" outlineLevel="0" max="11" min="11" style="1" width="40"/>
    <col collapsed="false" customWidth="true" hidden="true" outlineLevel="0" max="12" min="12" style="1" width="8"/>
    <col collapsed="false" customWidth="true" hidden="true" outlineLevel="0" max="13" min="13" style="1" width="14"/>
    <col collapsed="false" customWidth="true" hidden="false" outlineLevel="0" max="70" min="14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M1" s="1" t="str">
        <f aca="false">St_Wishlist</f>
        <v>Wishlist</v>
      </c>
    </row>
    <row r="2" customFormat="false" ht="33.75" hidden="false" customHeight="true" outlineLevel="0" collapsed="false">
      <c r="A2" s="2"/>
      <c r="B2" s="4" t="s">
        <v>67</v>
      </c>
      <c r="C2" s="2"/>
      <c r="D2" s="2"/>
      <c r="E2" s="2"/>
      <c r="F2" s="2"/>
      <c r="G2" s="5" t="s">
        <v>68</v>
      </c>
      <c r="H2" s="5"/>
      <c r="I2" s="5"/>
      <c r="J2" s="5"/>
      <c r="K2" s="6" t="str">
        <f aca="true">TEXT(TODAY(),"ddd")&amp;" · "&amp;TEXT(TODAY(),"dd mmm yyyy")</f>
        <v>Tue · 06 Oct 2026</v>
      </c>
      <c r="M2" s="1" t="str">
        <f aca="false">St_Applied</f>
        <v>Applied</v>
      </c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M3" s="1" t="str">
        <f aca="false">St_Interviewing</f>
        <v>Interviewing</v>
      </c>
    </row>
    <row r="4" customFormat="false" ht="12" hidden="false" customHeight="true" outlineLevel="0" collapsed="false">
      <c r="M4" s="1" t="str">
        <f aca="false">St_Offer</f>
        <v>Offer</v>
      </c>
    </row>
    <row r="5" customFormat="false" ht="19.5" hidden="false" customHeight="true" outlineLevel="0" collapsed="false">
      <c r="B5" s="105" t="s">
        <v>169</v>
      </c>
      <c r="C5" s="47" t="s">
        <v>170</v>
      </c>
      <c r="D5" s="46" t="s">
        <v>171</v>
      </c>
      <c r="E5" s="46"/>
      <c r="M5" s="1" t="str">
        <f aca="false">St_Rejected</f>
        <v>Rejected</v>
      </c>
    </row>
    <row r="6" customFormat="false" ht="33.75" hidden="false" customHeight="true" outlineLevel="0" collapsed="false">
      <c r="B6" s="108" t="n">
        <f aca="false">COUNTIF(Comp_Name,"&lt;&gt;")</f>
        <v>0</v>
      </c>
      <c r="C6" s="109" t="n">
        <f aca="false">COUNTIF(Comp_Interest,"High")</f>
        <v>0</v>
      </c>
      <c r="D6" s="171" t="str">
        <f aca="false">IFERROR(AVERAGE(Comp_Rating),"—")</f>
        <v>—</v>
      </c>
      <c r="E6" s="171"/>
      <c r="M6" s="1" t="str">
        <f aca="false">St_Withdrawn</f>
        <v>Withdrawn</v>
      </c>
    </row>
    <row r="7" customFormat="false" ht="12" hidden="false" customHeight="true" outlineLevel="0" collapsed="false"/>
    <row r="8" customFormat="false" ht="31.5" hidden="false" customHeight="true" outlineLevel="0" collapsed="false">
      <c r="B8" s="172" t="s">
        <v>96</v>
      </c>
      <c r="C8" s="85" t="s">
        <v>172</v>
      </c>
      <c r="D8" s="85" t="s">
        <v>103</v>
      </c>
      <c r="E8" s="85" t="s">
        <v>173</v>
      </c>
      <c r="F8" s="86" t="s">
        <v>174</v>
      </c>
      <c r="G8" s="86" t="s">
        <v>175</v>
      </c>
      <c r="H8" s="87" t="s">
        <v>176</v>
      </c>
      <c r="I8" s="86" t="s">
        <v>177</v>
      </c>
      <c r="J8" s="87" t="s">
        <v>178</v>
      </c>
      <c r="K8" s="88" t="s">
        <v>108</v>
      </c>
    </row>
    <row r="9" customFormat="false" ht="24" hidden="false" customHeight="true" outlineLevel="0" collapsed="false">
      <c r="B9" s="116"/>
      <c r="C9" s="173"/>
      <c r="D9" s="91"/>
      <c r="E9" s="91"/>
      <c r="F9" s="92"/>
      <c r="G9" s="174"/>
      <c r="H9" s="175" t="str">
        <f aca="false">IF(G9="","",REPT("★",ROUND(G9,0))&amp;REPT("☆",5-ROUND(G9,0)))</f>
        <v/>
      </c>
      <c r="I9" s="92"/>
      <c r="J9" s="94" t="str">
        <f aca="false">IF(B9="","",IFERROR(INDEX(App_Status,MATCH(B9,App_Company,0)),"Not applied"))</f>
        <v/>
      </c>
      <c r="K9" s="96"/>
    </row>
    <row r="10" customFormat="false" ht="24" hidden="false" customHeight="true" outlineLevel="0" collapsed="false">
      <c r="B10" s="116"/>
      <c r="C10" s="173"/>
      <c r="D10" s="91"/>
      <c r="E10" s="91"/>
      <c r="F10" s="92"/>
      <c r="G10" s="174"/>
      <c r="H10" s="175" t="str">
        <f aca="false">IF(G10="","",REPT("★",ROUND(G10,0))&amp;REPT("☆",5-ROUND(G10,0)))</f>
        <v/>
      </c>
      <c r="I10" s="92"/>
      <c r="J10" s="94" t="str">
        <f aca="false">IF(B10="","",IFERROR(INDEX(App_Status,MATCH(B10,App_Company,0)),"Not applied"))</f>
        <v/>
      </c>
      <c r="K10" s="96"/>
    </row>
    <row r="11" customFormat="false" ht="24" hidden="false" customHeight="true" outlineLevel="0" collapsed="false">
      <c r="B11" s="116"/>
      <c r="C11" s="173"/>
      <c r="D11" s="91"/>
      <c r="E11" s="91"/>
      <c r="F11" s="92"/>
      <c r="G11" s="174"/>
      <c r="H11" s="175" t="str">
        <f aca="false">IF(G11="","",REPT("★",ROUND(G11,0))&amp;REPT("☆",5-ROUND(G11,0)))</f>
        <v/>
      </c>
      <c r="I11" s="92"/>
      <c r="J11" s="94" t="str">
        <f aca="false">IF(B11="","",IFERROR(INDEX(App_Status,MATCH(B11,App_Company,0)),"Not applied"))</f>
        <v/>
      </c>
      <c r="K11" s="96"/>
    </row>
    <row r="12" customFormat="false" ht="24" hidden="false" customHeight="true" outlineLevel="0" collapsed="false">
      <c r="B12" s="116"/>
      <c r="C12" s="173"/>
      <c r="D12" s="91"/>
      <c r="E12" s="91"/>
      <c r="F12" s="92"/>
      <c r="G12" s="174"/>
      <c r="H12" s="175" t="str">
        <f aca="false">IF(G12="","",REPT("★",ROUND(G12,0))&amp;REPT("☆",5-ROUND(G12,0)))</f>
        <v/>
      </c>
      <c r="I12" s="92"/>
      <c r="J12" s="94" t="str">
        <f aca="false">IF(B12="","",IFERROR(INDEX(App_Status,MATCH(B12,App_Company,0)),"Not applied"))</f>
        <v/>
      </c>
      <c r="K12" s="96"/>
    </row>
    <row r="13" customFormat="false" ht="24" hidden="false" customHeight="true" outlineLevel="0" collapsed="false">
      <c r="B13" s="116"/>
      <c r="C13" s="173"/>
      <c r="D13" s="91"/>
      <c r="E13" s="91"/>
      <c r="F13" s="92"/>
      <c r="G13" s="174"/>
      <c r="H13" s="175" t="str">
        <f aca="false">IF(G13="","",REPT("★",ROUND(G13,0))&amp;REPT("☆",5-ROUND(G13,0)))</f>
        <v/>
      </c>
      <c r="I13" s="92"/>
      <c r="J13" s="94" t="str">
        <f aca="false">IF(B13="","",IFERROR(INDEX(App_Status,MATCH(B13,App_Company,0)),"Not applied"))</f>
        <v/>
      </c>
      <c r="K13" s="96"/>
    </row>
    <row r="14" customFormat="false" ht="24" hidden="false" customHeight="true" outlineLevel="0" collapsed="false">
      <c r="B14" s="116"/>
      <c r="C14" s="173"/>
      <c r="D14" s="91"/>
      <c r="E14" s="91"/>
      <c r="F14" s="92"/>
      <c r="G14" s="174"/>
      <c r="H14" s="175" t="str">
        <f aca="false">IF(G14="","",REPT("★",ROUND(G14,0))&amp;REPT("☆",5-ROUND(G14,0)))</f>
        <v/>
      </c>
      <c r="I14" s="92"/>
      <c r="J14" s="94" t="str">
        <f aca="false">IF(B14="","",IFERROR(INDEX(App_Status,MATCH(B14,App_Company,0)),"Not applied"))</f>
        <v/>
      </c>
      <c r="K14" s="96"/>
    </row>
    <row r="15" customFormat="false" ht="24" hidden="false" customHeight="true" outlineLevel="0" collapsed="false">
      <c r="B15" s="116"/>
      <c r="C15" s="173"/>
      <c r="D15" s="91"/>
      <c r="E15" s="91"/>
      <c r="F15" s="92"/>
      <c r="G15" s="174"/>
      <c r="H15" s="175" t="str">
        <f aca="false">IF(G15="","",REPT("★",ROUND(G15,0))&amp;REPT("☆",5-ROUND(G15,0)))</f>
        <v/>
      </c>
      <c r="I15" s="92"/>
      <c r="J15" s="94" t="str">
        <f aca="false">IF(B15="","",IFERROR(INDEX(App_Status,MATCH(B15,App_Company,0)),"Not applied"))</f>
        <v/>
      </c>
      <c r="K15" s="96"/>
    </row>
    <row r="16" customFormat="false" ht="24" hidden="false" customHeight="true" outlineLevel="0" collapsed="false">
      <c r="B16" s="116"/>
      <c r="C16" s="173"/>
      <c r="D16" s="91"/>
      <c r="E16" s="91"/>
      <c r="F16" s="92"/>
      <c r="G16" s="174"/>
      <c r="H16" s="175" t="str">
        <f aca="false">IF(G16="","",REPT("★",ROUND(G16,0))&amp;REPT("☆",5-ROUND(G16,0)))</f>
        <v/>
      </c>
      <c r="I16" s="92"/>
      <c r="J16" s="94" t="str">
        <f aca="false">IF(B16="","",IFERROR(INDEX(App_Status,MATCH(B16,App_Company,0)),"Not applied"))</f>
        <v/>
      </c>
      <c r="K16" s="96"/>
    </row>
    <row r="17" customFormat="false" ht="24" hidden="false" customHeight="true" outlineLevel="0" collapsed="false">
      <c r="B17" s="116"/>
      <c r="C17" s="173"/>
      <c r="D17" s="91"/>
      <c r="E17" s="91"/>
      <c r="F17" s="92"/>
      <c r="G17" s="174"/>
      <c r="H17" s="175" t="str">
        <f aca="false">IF(G17="","",REPT("★",ROUND(G17,0))&amp;REPT("☆",5-ROUND(G17,0)))</f>
        <v/>
      </c>
      <c r="I17" s="92"/>
      <c r="J17" s="94" t="str">
        <f aca="false">IF(B17="","",IFERROR(INDEX(App_Status,MATCH(B17,App_Company,0)),"Not applied"))</f>
        <v/>
      </c>
      <c r="K17" s="96"/>
    </row>
    <row r="18" customFormat="false" ht="24" hidden="false" customHeight="true" outlineLevel="0" collapsed="false">
      <c r="B18" s="116"/>
      <c r="C18" s="173"/>
      <c r="D18" s="91"/>
      <c r="E18" s="91"/>
      <c r="F18" s="92"/>
      <c r="G18" s="174"/>
      <c r="H18" s="175" t="str">
        <f aca="false">IF(G18="","",REPT("★",ROUND(G18,0))&amp;REPT("☆",5-ROUND(G18,0)))</f>
        <v/>
      </c>
      <c r="I18" s="92"/>
      <c r="J18" s="94" t="str">
        <f aca="false">IF(B18="","",IFERROR(INDEX(App_Status,MATCH(B18,App_Company,0)),"Not applied"))</f>
        <v/>
      </c>
      <c r="K18" s="96"/>
    </row>
    <row r="19" customFormat="false" ht="24" hidden="false" customHeight="true" outlineLevel="0" collapsed="false">
      <c r="B19" s="116"/>
      <c r="C19" s="173"/>
      <c r="D19" s="91"/>
      <c r="E19" s="91"/>
      <c r="F19" s="92"/>
      <c r="G19" s="174"/>
      <c r="H19" s="175" t="str">
        <f aca="false">IF(G19="","",REPT("★",ROUND(G19,0))&amp;REPT("☆",5-ROUND(G19,0)))</f>
        <v/>
      </c>
      <c r="I19" s="92"/>
      <c r="J19" s="94" t="str">
        <f aca="false">IF(B19="","",IFERROR(INDEX(App_Status,MATCH(B19,App_Company,0)),"Not applied"))</f>
        <v/>
      </c>
      <c r="K19" s="96"/>
    </row>
    <row r="20" customFormat="false" ht="24" hidden="false" customHeight="true" outlineLevel="0" collapsed="false">
      <c r="B20" s="116"/>
      <c r="C20" s="173"/>
      <c r="D20" s="91"/>
      <c r="E20" s="91"/>
      <c r="F20" s="92"/>
      <c r="G20" s="174"/>
      <c r="H20" s="175" t="str">
        <f aca="false">IF(G20="","",REPT("★",ROUND(G20,0))&amp;REPT("☆",5-ROUND(G20,0)))</f>
        <v/>
      </c>
      <c r="I20" s="92"/>
      <c r="J20" s="94" t="str">
        <f aca="false">IF(B20="","",IFERROR(INDEX(App_Status,MATCH(B20,App_Company,0)),"Not applied"))</f>
        <v/>
      </c>
      <c r="K20" s="96"/>
    </row>
    <row r="21" customFormat="false" ht="24" hidden="false" customHeight="true" outlineLevel="0" collapsed="false">
      <c r="B21" s="116"/>
      <c r="C21" s="173"/>
      <c r="D21" s="91"/>
      <c r="E21" s="91"/>
      <c r="F21" s="92"/>
      <c r="G21" s="174"/>
      <c r="H21" s="175" t="str">
        <f aca="false">IF(G21="","",REPT("★",ROUND(G21,0))&amp;REPT("☆",5-ROUND(G21,0)))</f>
        <v/>
      </c>
      <c r="I21" s="92"/>
      <c r="J21" s="94" t="str">
        <f aca="false">IF(B21="","",IFERROR(INDEX(App_Status,MATCH(B21,App_Company,0)),"Not applied"))</f>
        <v/>
      </c>
      <c r="K21" s="96"/>
    </row>
    <row r="22" customFormat="false" ht="24" hidden="false" customHeight="true" outlineLevel="0" collapsed="false">
      <c r="B22" s="116"/>
      <c r="C22" s="173"/>
      <c r="D22" s="91"/>
      <c r="E22" s="91"/>
      <c r="F22" s="92"/>
      <c r="G22" s="174"/>
      <c r="H22" s="175" t="str">
        <f aca="false">IF(G22="","",REPT("★",ROUND(G22,0))&amp;REPT("☆",5-ROUND(G22,0)))</f>
        <v/>
      </c>
      <c r="I22" s="92"/>
      <c r="J22" s="94" t="str">
        <f aca="false">IF(B22="","",IFERROR(INDEX(App_Status,MATCH(B22,App_Company,0)),"Not applied"))</f>
        <v/>
      </c>
      <c r="K22" s="96"/>
    </row>
    <row r="23" customFormat="false" ht="24" hidden="false" customHeight="true" outlineLevel="0" collapsed="false">
      <c r="B23" s="116"/>
      <c r="C23" s="173"/>
      <c r="D23" s="91"/>
      <c r="E23" s="91"/>
      <c r="F23" s="92"/>
      <c r="G23" s="174"/>
      <c r="H23" s="175" t="str">
        <f aca="false">IF(G23="","",REPT("★",ROUND(G23,0))&amp;REPT("☆",5-ROUND(G23,0)))</f>
        <v/>
      </c>
      <c r="I23" s="92"/>
      <c r="J23" s="94" t="str">
        <f aca="false">IF(B23="","",IFERROR(INDEX(App_Status,MATCH(B23,App_Company,0)),"Not applied"))</f>
        <v/>
      </c>
      <c r="K23" s="96"/>
    </row>
    <row r="24" customFormat="false" ht="24" hidden="false" customHeight="true" outlineLevel="0" collapsed="false">
      <c r="B24" s="116"/>
      <c r="C24" s="173"/>
      <c r="D24" s="91"/>
      <c r="E24" s="91"/>
      <c r="F24" s="92"/>
      <c r="G24" s="174"/>
      <c r="H24" s="175" t="str">
        <f aca="false">IF(G24="","",REPT("★",ROUND(G24,0))&amp;REPT("☆",5-ROUND(G24,0)))</f>
        <v/>
      </c>
      <c r="I24" s="92"/>
      <c r="J24" s="94" t="str">
        <f aca="false">IF(B24="","",IFERROR(INDEX(App_Status,MATCH(B24,App_Company,0)),"Not applied"))</f>
        <v/>
      </c>
      <c r="K24" s="96"/>
    </row>
    <row r="25" customFormat="false" ht="24" hidden="false" customHeight="true" outlineLevel="0" collapsed="false">
      <c r="B25" s="116"/>
      <c r="C25" s="173"/>
      <c r="D25" s="91"/>
      <c r="E25" s="91"/>
      <c r="F25" s="92"/>
      <c r="G25" s="174"/>
      <c r="H25" s="175" t="str">
        <f aca="false">IF(G25="","",REPT("★",ROUND(G25,0))&amp;REPT("☆",5-ROUND(G25,0)))</f>
        <v/>
      </c>
      <c r="I25" s="92"/>
      <c r="J25" s="94" t="str">
        <f aca="false">IF(B25="","",IFERROR(INDEX(App_Status,MATCH(B25,App_Company,0)),"Not applied"))</f>
        <v/>
      </c>
      <c r="K25" s="96"/>
    </row>
    <row r="26" customFormat="false" ht="24" hidden="false" customHeight="true" outlineLevel="0" collapsed="false">
      <c r="B26" s="116"/>
      <c r="C26" s="173"/>
      <c r="D26" s="91"/>
      <c r="E26" s="91"/>
      <c r="F26" s="92"/>
      <c r="G26" s="174"/>
      <c r="H26" s="175" t="str">
        <f aca="false">IF(G26="","",REPT("★",ROUND(G26,0))&amp;REPT("☆",5-ROUND(G26,0)))</f>
        <v/>
      </c>
      <c r="I26" s="92"/>
      <c r="J26" s="94" t="str">
        <f aca="false">IF(B26="","",IFERROR(INDEX(App_Status,MATCH(B26,App_Company,0)),"Not applied"))</f>
        <v/>
      </c>
      <c r="K26" s="96"/>
    </row>
    <row r="27" customFormat="false" ht="24" hidden="false" customHeight="true" outlineLevel="0" collapsed="false">
      <c r="B27" s="116"/>
      <c r="C27" s="173"/>
      <c r="D27" s="91"/>
      <c r="E27" s="91"/>
      <c r="F27" s="92"/>
      <c r="G27" s="174"/>
      <c r="H27" s="175" t="str">
        <f aca="false">IF(G27="","",REPT("★",ROUND(G27,0))&amp;REPT("☆",5-ROUND(G27,0)))</f>
        <v/>
      </c>
      <c r="I27" s="92"/>
      <c r="J27" s="94" t="str">
        <f aca="false">IF(B27="","",IFERROR(INDEX(App_Status,MATCH(B27,App_Company,0)),"Not applied"))</f>
        <v/>
      </c>
      <c r="K27" s="96"/>
    </row>
    <row r="28" customFormat="false" ht="24" hidden="false" customHeight="true" outlineLevel="0" collapsed="false">
      <c r="B28" s="116"/>
      <c r="C28" s="173"/>
      <c r="D28" s="91"/>
      <c r="E28" s="91"/>
      <c r="F28" s="92"/>
      <c r="G28" s="174"/>
      <c r="H28" s="175" t="str">
        <f aca="false">IF(G28="","",REPT("★",ROUND(G28,0))&amp;REPT("☆",5-ROUND(G28,0)))</f>
        <v/>
      </c>
      <c r="I28" s="92"/>
      <c r="J28" s="94" t="str">
        <f aca="false">IF(B28="","",IFERROR(INDEX(App_Status,MATCH(B28,App_Company,0)),"Not applied"))</f>
        <v/>
      </c>
      <c r="K28" s="96"/>
    </row>
    <row r="29" customFormat="false" ht="24" hidden="false" customHeight="true" outlineLevel="0" collapsed="false">
      <c r="B29" s="116"/>
      <c r="C29" s="173"/>
      <c r="D29" s="91"/>
      <c r="E29" s="91"/>
      <c r="F29" s="92"/>
      <c r="G29" s="174"/>
      <c r="H29" s="175" t="str">
        <f aca="false">IF(G29="","",REPT("★",ROUND(G29,0))&amp;REPT("☆",5-ROUND(G29,0)))</f>
        <v/>
      </c>
      <c r="I29" s="92"/>
      <c r="J29" s="94" t="str">
        <f aca="false">IF(B29="","",IFERROR(INDEX(App_Status,MATCH(B29,App_Company,0)),"Not applied"))</f>
        <v/>
      </c>
      <c r="K29" s="96"/>
    </row>
    <row r="30" customFormat="false" ht="24" hidden="false" customHeight="true" outlineLevel="0" collapsed="false">
      <c r="B30" s="116"/>
      <c r="C30" s="173"/>
      <c r="D30" s="91"/>
      <c r="E30" s="91"/>
      <c r="F30" s="92"/>
      <c r="G30" s="174"/>
      <c r="H30" s="175" t="str">
        <f aca="false">IF(G30="","",REPT("★",ROUND(G30,0))&amp;REPT("☆",5-ROUND(G30,0)))</f>
        <v/>
      </c>
      <c r="I30" s="92"/>
      <c r="J30" s="94" t="str">
        <f aca="false">IF(B30="","",IFERROR(INDEX(App_Status,MATCH(B30,App_Company,0)),"Not applied"))</f>
        <v/>
      </c>
      <c r="K30" s="96"/>
    </row>
    <row r="31" customFormat="false" ht="24" hidden="false" customHeight="true" outlineLevel="0" collapsed="false">
      <c r="B31" s="116"/>
      <c r="C31" s="173"/>
      <c r="D31" s="91"/>
      <c r="E31" s="91"/>
      <c r="F31" s="92"/>
      <c r="G31" s="174"/>
      <c r="H31" s="175" t="str">
        <f aca="false">IF(G31="","",REPT("★",ROUND(G31,0))&amp;REPT("☆",5-ROUND(G31,0)))</f>
        <v/>
      </c>
      <c r="I31" s="92"/>
      <c r="J31" s="94" t="str">
        <f aca="false">IF(B31="","",IFERROR(INDEX(App_Status,MATCH(B31,App_Company,0)),"Not applied"))</f>
        <v/>
      </c>
      <c r="K31" s="96"/>
    </row>
    <row r="32" customFormat="false" ht="24" hidden="false" customHeight="true" outlineLevel="0" collapsed="false">
      <c r="B32" s="116"/>
      <c r="C32" s="173"/>
      <c r="D32" s="91"/>
      <c r="E32" s="91"/>
      <c r="F32" s="92"/>
      <c r="G32" s="174"/>
      <c r="H32" s="175" t="str">
        <f aca="false">IF(G32="","",REPT("★",ROUND(G32,0))&amp;REPT("☆",5-ROUND(G32,0)))</f>
        <v/>
      </c>
      <c r="I32" s="92"/>
      <c r="J32" s="94" t="str">
        <f aca="false">IF(B32="","",IFERROR(INDEX(App_Status,MATCH(B32,App_Company,0)),"Not applied"))</f>
        <v/>
      </c>
      <c r="K32" s="96"/>
    </row>
    <row r="33" customFormat="false" ht="24" hidden="false" customHeight="true" outlineLevel="0" collapsed="false">
      <c r="B33" s="116"/>
      <c r="C33" s="173"/>
      <c r="D33" s="91"/>
      <c r="E33" s="91"/>
      <c r="F33" s="92"/>
      <c r="G33" s="174"/>
      <c r="H33" s="175" t="str">
        <f aca="false">IF(G33="","",REPT("★",ROUND(G33,0))&amp;REPT("☆",5-ROUND(G33,0)))</f>
        <v/>
      </c>
      <c r="I33" s="92"/>
      <c r="J33" s="94" t="str">
        <f aca="false">IF(B33="","",IFERROR(INDEX(App_Status,MATCH(B33,App_Company,0)),"Not applied"))</f>
        <v/>
      </c>
      <c r="K33" s="96"/>
    </row>
    <row r="34" customFormat="false" ht="24" hidden="false" customHeight="true" outlineLevel="0" collapsed="false">
      <c r="B34" s="116"/>
      <c r="C34" s="173"/>
      <c r="D34" s="91"/>
      <c r="E34" s="91"/>
      <c r="F34" s="92"/>
      <c r="G34" s="174"/>
      <c r="H34" s="175" t="str">
        <f aca="false">IF(G34="","",REPT("★",ROUND(G34,0))&amp;REPT("☆",5-ROUND(G34,0)))</f>
        <v/>
      </c>
      <c r="I34" s="92"/>
      <c r="J34" s="94" t="str">
        <f aca="false">IF(B34="","",IFERROR(INDEX(App_Status,MATCH(B34,App_Company,0)),"Not applied"))</f>
        <v/>
      </c>
      <c r="K34" s="96"/>
    </row>
    <row r="35" customFormat="false" ht="24" hidden="false" customHeight="true" outlineLevel="0" collapsed="false">
      <c r="B35" s="116"/>
      <c r="C35" s="173"/>
      <c r="D35" s="91"/>
      <c r="E35" s="91"/>
      <c r="F35" s="92"/>
      <c r="G35" s="174"/>
      <c r="H35" s="175" t="str">
        <f aca="false">IF(G35="","",REPT("★",ROUND(G35,0))&amp;REPT("☆",5-ROUND(G35,0)))</f>
        <v/>
      </c>
      <c r="I35" s="92"/>
      <c r="J35" s="94" t="str">
        <f aca="false">IF(B35="","",IFERROR(INDEX(App_Status,MATCH(B35,App_Company,0)),"Not applied"))</f>
        <v/>
      </c>
      <c r="K35" s="96"/>
    </row>
    <row r="36" customFormat="false" ht="24" hidden="false" customHeight="true" outlineLevel="0" collapsed="false">
      <c r="B36" s="116"/>
      <c r="C36" s="173"/>
      <c r="D36" s="91"/>
      <c r="E36" s="91"/>
      <c r="F36" s="92"/>
      <c r="G36" s="174"/>
      <c r="H36" s="175" t="str">
        <f aca="false">IF(G36="","",REPT("★",ROUND(G36,0))&amp;REPT("☆",5-ROUND(G36,0)))</f>
        <v/>
      </c>
      <c r="I36" s="92"/>
      <c r="J36" s="94" t="str">
        <f aca="false">IF(B36="","",IFERROR(INDEX(App_Status,MATCH(B36,App_Company,0)),"Not applied"))</f>
        <v/>
      </c>
      <c r="K36" s="96"/>
    </row>
    <row r="37" customFormat="false" ht="24" hidden="false" customHeight="true" outlineLevel="0" collapsed="false">
      <c r="B37" s="116"/>
      <c r="C37" s="173"/>
      <c r="D37" s="91"/>
      <c r="E37" s="91"/>
      <c r="F37" s="92"/>
      <c r="G37" s="174"/>
      <c r="H37" s="175" t="str">
        <f aca="false">IF(G37="","",REPT("★",ROUND(G37,0))&amp;REPT("☆",5-ROUND(G37,0)))</f>
        <v/>
      </c>
      <c r="I37" s="92"/>
      <c r="J37" s="94" t="str">
        <f aca="false">IF(B37="","",IFERROR(INDEX(App_Status,MATCH(B37,App_Company,0)),"Not applied"))</f>
        <v/>
      </c>
      <c r="K37" s="96"/>
    </row>
    <row r="38" customFormat="false" ht="24" hidden="false" customHeight="true" outlineLevel="0" collapsed="false">
      <c r="B38" s="116"/>
      <c r="C38" s="173"/>
      <c r="D38" s="91"/>
      <c r="E38" s="91"/>
      <c r="F38" s="92"/>
      <c r="G38" s="174"/>
      <c r="H38" s="175" t="str">
        <f aca="false">IF(G38="","",REPT("★",ROUND(G38,0))&amp;REPT("☆",5-ROUND(G38,0)))</f>
        <v/>
      </c>
      <c r="I38" s="92"/>
      <c r="J38" s="94" t="str">
        <f aca="false">IF(B38="","",IFERROR(INDEX(App_Status,MATCH(B38,App_Company,0)),"Not applied"))</f>
        <v/>
      </c>
      <c r="K38" s="96"/>
    </row>
    <row r="39" customFormat="false" ht="24" hidden="false" customHeight="true" outlineLevel="0" collapsed="false">
      <c r="B39" s="116"/>
      <c r="C39" s="173"/>
      <c r="D39" s="91"/>
      <c r="E39" s="91"/>
      <c r="F39" s="92"/>
      <c r="G39" s="174"/>
      <c r="H39" s="175" t="str">
        <f aca="false">IF(G39="","",REPT("★",ROUND(G39,0))&amp;REPT("☆",5-ROUND(G39,0)))</f>
        <v/>
      </c>
      <c r="I39" s="92"/>
      <c r="J39" s="94" t="str">
        <f aca="false">IF(B39="","",IFERROR(INDEX(App_Status,MATCH(B39,App_Company,0)),"Not applied"))</f>
        <v/>
      </c>
      <c r="K39" s="96"/>
    </row>
    <row r="40" customFormat="false" ht="24" hidden="false" customHeight="true" outlineLevel="0" collapsed="false">
      <c r="B40" s="116"/>
      <c r="C40" s="173"/>
      <c r="D40" s="91"/>
      <c r="E40" s="91"/>
      <c r="F40" s="92"/>
      <c r="G40" s="174"/>
      <c r="H40" s="175" t="str">
        <f aca="false">IF(G40="","",REPT("★",ROUND(G40,0))&amp;REPT("☆",5-ROUND(G40,0)))</f>
        <v/>
      </c>
      <c r="I40" s="92"/>
      <c r="J40" s="94" t="str">
        <f aca="false">IF(B40="","",IFERROR(INDEX(App_Status,MATCH(B40,App_Company,0)),"Not applied"))</f>
        <v/>
      </c>
      <c r="K40" s="96"/>
    </row>
    <row r="41" customFormat="false" ht="24" hidden="false" customHeight="true" outlineLevel="0" collapsed="false">
      <c r="B41" s="116"/>
      <c r="C41" s="173"/>
      <c r="D41" s="91"/>
      <c r="E41" s="91"/>
      <c r="F41" s="92"/>
      <c r="G41" s="174"/>
      <c r="H41" s="175" t="str">
        <f aca="false">IF(G41="","",REPT("★",ROUND(G41,0))&amp;REPT("☆",5-ROUND(G41,0)))</f>
        <v/>
      </c>
      <c r="I41" s="92"/>
      <c r="J41" s="94" t="str">
        <f aca="false">IF(B41="","",IFERROR(INDEX(App_Status,MATCH(B41,App_Company,0)),"Not applied"))</f>
        <v/>
      </c>
      <c r="K41" s="96"/>
    </row>
    <row r="42" customFormat="false" ht="24" hidden="false" customHeight="true" outlineLevel="0" collapsed="false">
      <c r="B42" s="116"/>
      <c r="C42" s="173"/>
      <c r="D42" s="91"/>
      <c r="E42" s="91"/>
      <c r="F42" s="92"/>
      <c r="G42" s="174"/>
      <c r="H42" s="175" t="str">
        <f aca="false">IF(G42="","",REPT("★",ROUND(G42,0))&amp;REPT("☆",5-ROUND(G42,0)))</f>
        <v/>
      </c>
      <c r="I42" s="92"/>
      <c r="J42" s="94" t="str">
        <f aca="false">IF(B42="","",IFERROR(INDEX(App_Status,MATCH(B42,App_Company,0)),"Not applied"))</f>
        <v/>
      </c>
      <c r="K42" s="96"/>
    </row>
    <row r="43" customFormat="false" ht="24" hidden="false" customHeight="true" outlineLevel="0" collapsed="false">
      <c r="B43" s="116"/>
      <c r="C43" s="173"/>
      <c r="D43" s="91"/>
      <c r="E43" s="91"/>
      <c r="F43" s="92"/>
      <c r="G43" s="174"/>
      <c r="H43" s="175" t="str">
        <f aca="false">IF(G43="","",REPT("★",ROUND(G43,0))&amp;REPT("☆",5-ROUND(G43,0)))</f>
        <v/>
      </c>
      <c r="I43" s="92"/>
      <c r="J43" s="94" t="str">
        <f aca="false">IF(B43="","",IFERROR(INDEX(App_Status,MATCH(B43,App_Company,0)),"Not applied"))</f>
        <v/>
      </c>
      <c r="K43" s="96"/>
    </row>
    <row r="44" customFormat="false" ht="24" hidden="false" customHeight="true" outlineLevel="0" collapsed="false">
      <c r="B44" s="116"/>
      <c r="C44" s="173"/>
      <c r="D44" s="91"/>
      <c r="E44" s="91"/>
      <c r="F44" s="92"/>
      <c r="G44" s="174"/>
      <c r="H44" s="175" t="str">
        <f aca="false">IF(G44="","",REPT("★",ROUND(G44,0))&amp;REPT("☆",5-ROUND(G44,0)))</f>
        <v/>
      </c>
      <c r="I44" s="92"/>
      <c r="J44" s="94" t="str">
        <f aca="false">IF(B44="","",IFERROR(INDEX(App_Status,MATCH(B44,App_Company,0)),"Not applied"))</f>
        <v/>
      </c>
      <c r="K44" s="96"/>
    </row>
    <row r="45" customFormat="false" ht="24" hidden="false" customHeight="true" outlineLevel="0" collapsed="false">
      <c r="B45" s="116"/>
      <c r="C45" s="173"/>
      <c r="D45" s="91"/>
      <c r="E45" s="91"/>
      <c r="F45" s="92"/>
      <c r="G45" s="174"/>
      <c r="H45" s="175" t="str">
        <f aca="false">IF(G45="","",REPT("★",ROUND(G45,0))&amp;REPT("☆",5-ROUND(G45,0)))</f>
        <v/>
      </c>
      <c r="I45" s="92"/>
      <c r="J45" s="94" t="str">
        <f aca="false">IF(B45="","",IFERROR(INDEX(App_Status,MATCH(B45,App_Company,0)),"Not applied"))</f>
        <v/>
      </c>
      <c r="K45" s="96"/>
    </row>
    <row r="46" customFormat="false" ht="24" hidden="false" customHeight="true" outlineLevel="0" collapsed="false">
      <c r="B46" s="116"/>
      <c r="C46" s="173"/>
      <c r="D46" s="91"/>
      <c r="E46" s="91"/>
      <c r="F46" s="92"/>
      <c r="G46" s="174"/>
      <c r="H46" s="175" t="str">
        <f aca="false">IF(G46="","",REPT("★",ROUND(G46,0))&amp;REPT("☆",5-ROUND(G46,0)))</f>
        <v/>
      </c>
      <c r="I46" s="92"/>
      <c r="J46" s="94" t="str">
        <f aca="false">IF(B46="","",IFERROR(INDEX(App_Status,MATCH(B46,App_Company,0)),"Not applied"))</f>
        <v/>
      </c>
      <c r="K46" s="96"/>
    </row>
    <row r="47" customFormat="false" ht="24" hidden="false" customHeight="true" outlineLevel="0" collapsed="false">
      <c r="B47" s="116"/>
      <c r="C47" s="173"/>
      <c r="D47" s="91"/>
      <c r="E47" s="91"/>
      <c r="F47" s="92"/>
      <c r="G47" s="174"/>
      <c r="H47" s="175" t="str">
        <f aca="false">IF(G47="","",REPT("★",ROUND(G47,0))&amp;REPT("☆",5-ROUND(G47,0)))</f>
        <v/>
      </c>
      <c r="I47" s="92"/>
      <c r="J47" s="94" t="str">
        <f aca="false">IF(B47="","",IFERROR(INDEX(App_Status,MATCH(B47,App_Company,0)),"Not applied"))</f>
        <v/>
      </c>
      <c r="K47" s="96"/>
    </row>
    <row r="48" customFormat="false" ht="24" hidden="false" customHeight="true" outlineLevel="0" collapsed="false">
      <c r="B48" s="116"/>
      <c r="C48" s="173"/>
      <c r="D48" s="91"/>
      <c r="E48" s="91"/>
      <c r="F48" s="92"/>
      <c r="G48" s="174"/>
      <c r="H48" s="175" t="str">
        <f aca="false">IF(G48="","",REPT("★",ROUND(G48,0))&amp;REPT("☆",5-ROUND(G48,0)))</f>
        <v/>
      </c>
      <c r="I48" s="92"/>
      <c r="J48" s="94" t="str">
        <f aca="false">IF(B48="","",IFERROR(INDEX(App_Status,MATCH(B48,App_Company,0)),"Not applied"))</f>
        <v/>
      </c>
      <c r="K48" s="96"/>
    </row>
    <row r="49" customFormat="false" ht="24" hidden="false" customHeight="true" outlineLevel="0" collapsed="false">
      <c r="B49" s="116"/>
      <c r="C49" s="173"/>
      <c r="D49" s="91"/>
      <c r="E49" s="91"/>
      <c r="F49" s="92"/>
      <c r="G49" s="174"/>
      <c r="H49" s="175" t="str">
        <f aca="false">IF(G49="","",REPT("★",ROUND(G49,0))&amp;REPT("☆",5-ROUND(G49,0)))</f>
        <v/>
      </c>
      <c r="I49" s="92"/>
      <c r="J49" s="94" t="str">
        <f aca="false">IF(B49="","",IFERROR(INDEX(App_Status,MATCH(B49,App_Company,0)),"Not applied"))</f>
        <v/>
      </c>
      <c r="K49" s="96"/>
    </row>
    <row r="50" customFormat="false" ht="24" hidden="false" customHeight="true" outlineLevel="0" collapsed="false">
      <c r="B50" s="116"/>
      <c r="C50" s="173"/>
      <c r="D50" s="91"/>
      <c r="E50" s="91"/>
      <c r="F50" s="92"/>
      <c r="G50" s="174"/>
      <c r="H50" s="175" t="str">
        <f aca="false">IF(G50="","",REPT("★",ROUND(G50,0))&amp;REPT("☆",5-ROUND(G50,0)))</f>
        <v/>
      </c>
      <c r="I50" s="92"/>
      <c r="J50" s="94" t="str">
        <f aca="false">IF(B50="","",IFERROR(INDEX(App_Status,MATCH(B50,App_Company,0)),"Not applied"))</f>
        <v/>
      </c>
      <c r="K50" s="96"/>
    </row>
    <row r="51" customFormat="false" ht="24" hidden="false" customHeight="true" outlineLevel="0" collapsed="false">
      <c r="B51" s="116"/>
      <c r="C51" s="173"/>
      <c r="D51" s="91"/>
      <c r="E51" s="91"/>
      <c r="F51" s="92"/>
      <c r="G51" s="174"/>
      <c r="H51" s="175" t="str">
        <f aca="false">IF(G51="","",REPT("★",ROUND(G51,0))&amp;REPT("☆",5-ROUND(G51,0)))</f>
        <v/>
      </c>
      <c r="I51" s="92"/>
      <c r="J51" s="94" t="str">
        <f aca="false">IF(B51="","",IFERROR(INDEX(App_Status,MATCH(B51,App_Company,0)),"Not applied"))</f>
        <v/>
      </c>
      <c r="K51" s="96"/>
    </row>
    <row r="52" customFormat="false" ht="24" hidden="false" customHeight="true" outlineLevel="0" collapsed="false">
      <c r="B52" s="116"/>
      <c r="C52" s="173"/>
      <c r="D52" s="91"/>
      <c r="E52" s="91"/>
      <c r="F52" s="92"/>
      <c r="G52" s="174"/>
      <c r="H52" s="175" t="str">
        <f aca="false">IF(G52="","",REPT("★",ROUND(G52,0))&amp;REPT("☆",5-ROUND(G52,0)))</f>
        <v/>
      </c>
      <c r="I52" s="92"/>
      <c r="J52" s="94" t="str">
        <f aca="false">IF(B52="","",IFERROR(INDEX(App_Status,MATCH(B52,App_Company,0)),"Not applied"))</f>
        <v/>
      </c>
      <c r="K52" s="96"/>
    </row>
    <row r="53" customFormat="false" ht="24" hidden="false" customHeight="true" outlineLevel="0" collapsed="false">
      <c r="B53" s="116"/>
      <c r="C53" s="173"/>
      <c r="D53" s="91"/>
      <c r="E53" s="91"/>
      <c r="F53" s="92"/>
      <c r="G53" s="174"/>
      <c r="H53" s="175" t="str">
        <f aca="false">IF(G53="","",REPT("★",ROUND(G53,0))&amp;REPT("☆",5-ROUND(G53,0)))</f>
        <v/>
      </c>
      <c r="I53" s="92"/>
      <c r="J53" s="94" t="str">
        <f aca="false">IF(B53="","",IFERROR(INDEX(App_Status,MATCH(B53,App_Company,0)),"Not applied"))</f>
        <v/>
      </c>
      <c r="K53" s="96"/>
    </row>
    <row r="54" customFormat="false" ht="24" hidden="false" customHeight="true" outlineLevel="0" collapsed="false">
      <c r="B54" s="116"/>
      <c r="C54" s="173"/>
      <c r="D54" s="91"/>
      <c r="E54" s="91"/>
      <c r="F54" s="92"/>
      <c r="G54" s="174"/>
      <c r="H54" s="175" t="str">
        <f aca="false">IF(G54="","",REPT("★",ROUND(G54,0))&amp;REPT("☆",5-ROUND(G54,0)))</f>
        <v/>
      </c>
      <c r="I54" s="92"/>
      <c r="J54" s="94" t="str">
        <f aca="false">IF(B54="","",IFERROR(INDEX(App_Status,MATCH(B54,App_Company,0)),"Not applied"))</f>
        <v/>
      </c>
      <c r="K54" s="96"/>
    </row>
    <row r="55" customFormat="false" ht="24" hidden="false" customHeight="true" outlineLevel="0" collapsed="false">
      <c r="B55" s="116"/>
      <c r="C55" s="173"/>
      <c r="D55" s="91"/>
      <c r="E55" s="91"/>
      <c r="F55" s="92"/>
      <c r="G55" s="174"/>
      <c r="H55" s="175" t="str">
        <f aca="false">IF(G55="","",REPT("★",ROUND(G55,0))&amp;REPT("☆",5-ROUND(G55,0)))</f>
        <v/>
      </c>
      <c r="I55" s="92"/>
      <c r="J55" s="94" t="str">
        <f aca="false">IF(B55="","",IFERROR(INDEX(App_Status,MATCH(B55,App_Company,0)),"Not applied"))</f>
        <v/>
      </c>
      <c r="K55" s="96"/>
    </row>
    <row r="56" customFormat="false" ht="24" hidden="false" customHeight="true" outlineLevel="0" collapsed="false">
      <c r="B56" s="116"/>
      <c r="C56" s="173"/>
      <c r="D56" s="91"/>
      <c r="E56" s="91"/>
      <c r="F56" s="92"/>
      <c r="G56" s="174"/>
      <c r="H56" s="175" t="str">
        <f aca="false">IF(G56="","",REPT("★",ROUND(G56,0))&amp;REPT("☆",5-ROUND(G56,0)))</f>
        <v/>
      </c>
      <c r="I56" s="92"/>
      <c r="J56" s="94" t="str">
        <f aca="false">IF(B56="","",IFERROR(INDEX(App_Status,MATCH(B56,App_Company,0)),"Not applied"))</f>
        <v/>
      </c>
      <c r="K56" s="96"/>
    </row>
    <row r="57" customFormat="false" ht="24" hidden="false" customHeight="true" outlineLevel="0" collapsed="false">
      <c r="B57" s="116"/>
      <c r="C57" s="173"/>
      <c r="D57" s="91"/>
      <c r="E57" s="91"/>
      <c r="F57" s="92"/>
      <c r="G57" s="174"/>
      <c r="H57" s="175" t="str">
        <f aca="false">IF(G57="","",REPT("★",ROUND(G57,0))&amp;REPT("☆",5-ROUND(G57,0)))</f>
        <v/>
      </c>
      <c r="I57" s="92"/>
      <c r="J57" s="94" t="str">
        <f aca="false">IF(B57="","",IFERROR(INDEX(App_Status,MATCH(B57,App_Company,0)),"Not applied"))</f>
        <v/>
      </c>
      <c r="K57" s="96"/>
    </row>
    <row r="58" customFormat="false" ht="24" hidden="false" customHeight="true" outlineLevel="0" collapsed="false">
      <c r="B58" s="116"/>
      <c r="C58" s="173"/>
      <c r="D58" s="91"/>
      <c r="E58" s="91"/>
      <c r="F58" s="92"/>
      <c r="G58" s="174"/>
      <c r="H58" s="175" t="str">
        <f aca="false">IF(G58="","",REPT("★",ROUND(G58,0))&amp;REPT("☆",5-ROUND(G58,0)))</f>
        <v/>
      </c>
      <c r="I58" s="92"/>
      <c r="J58" s="94" t="str">
        <f aca="false">IF(B58="","",IFERROR(INDEX(App_Status,MATCH(B58,App_Company,0)),"Not applied"))</f>
        <v/>
      </c>
      <c r="K58" s="96"/>
    </row>
    <row r="59" customFormat="false" ht="24" hidden="false" customHeight="true" outlineLevel="0" collapsed="false">
      <c r="B59" s="116"/>
      <c r="C59" s="173"/>
      <c r="D59" s="91"/>
      <c r="E59" s="91"/>
      <c r="F59" s="92"/>
      <c r="G59" s="174"/>
      <c r="H59" s="175" t="str">
        <f aca="false">IF(G59="","",REPT("★",ROUND(G59,0))&amp;REPT("☆",5-ROUND(G59,0)))</f>
        <v/>
      </c>
      <c r="I59" s="92"/>
      <c r="J59" s="94" t="str">
        <f aca="false">IF(B59="","",IFERROR(INDEX(App_Status,MATCH(B59,App_Company,0)),"Not applied"))</f>
        <v/>
      </c>
      <c r="K59" s="96"/>
    </row>
    <row r="60" customFormat="false" ht="24" hidden="false" customHeight="true" outlineLevel="0" collapsed="false">
      <c r="B60" s="116"/>
      <c r="C60" s="173"/>
      <c r="D60" s="91"/>
      <c r="E60" s="91"/>
      <c r="F60" s="92"/>
      <c r="G60" s="174"/>
      <c r="H60" s="175" t="str">
        <f aca="false">IF(G60="","",REPT("★",ROUND(G60,0))&amp;REPT("☆",5-ROUND(G60,0)))</f>
        <v/>
      </c>
      <c r="I60" s="92"/>
      <c r="J60" s="94" t="str">
        <f aca="false">IF(B60="","",IFERROR(INDEX(App_Status,MATCH(B60,App_Company,0)),"Not applied"))</f>
        <v/>
      </c>
      <c r="K60" s="96"/>
    </row>
    <row r="61" customFormat="false" ht="24" hidden="false" customHeight="true" outlineLevel="0" collapsed="false">
      <c r="B61" s="116"/>
      <c r="C61" s="173"/>
      <c r="D61" s="91"/>
      <c r="E61" s="91"/>
      <c r="F61" s="92"/>
      <c r="G61" s="174"/>
      <c r="H61" s="175" t="str">
        <f aca="false">IF(G61="","",REPT("★",ROUND(G61,0))&amp;REPT("☆",5-ROUND(G61,0)))</f>
        <v/>
      </c>
      <c r="I61" s="92"/>
      <c r="J61" s="94" t="str">
        <f aca="false">IF(B61="","",IFERROR(INDEX(App_Status,MATCH(B61,App_Company,0)),"Not applied"))</f>
        <v/>
      </c>
      <c r="K61" s="96"/>
    </row>
    <row r="62" customFormat="false" ht="24" hidden="false" customHeight="true" outlineLevel="0" collapsed="false">
      <c r="B62" s="116"/>
      <c r="C62" s="173"/>
      <c r="D62" s="91"/>
      <c r="E62" s="91"/>
      <c r="F62" s="92"/>
      <c r="G62" s="174"/>
      <c r="H62" s="175" t="str">
        <f aca="false">IF(G62="","",REPT("★",ROUND(G62,0))&amp;REPT("☆",5-ROUND(G62,0)))</f>
        <v/>
      </c>
      <c r="I62" s="92"/>
      <c r="J62" s="94" t="str">
        <f aca="false">IF(B62="","",IFERROR(INDEX(App_Status,MATCH(B62,App_Company,0)),"Not applied"))</f>
        <v/>
      </c>
      <c r="K62" s="96"/>
    </row>
    <row r="63" customFormat="false" ht="24" hidden="false" customHeight="true" outlineLevel="0" collapsed="false">
      <c r="B63" s="116"/>
      <c r="C63" s="173"/>
      <c r="D63" s="91"/>
      <c r="E63" s="91"/>
      <c r="F63" s="92"/>
      <c r="G63" s="174"/>
      <c r="H63" s="175" t="str">
        <f aca="false">IF(G63="","",REPT("★",ROUND(G63,0))&amp;REPT("☆",5-ROUND(G63,0)))</f>
        <v/>
      </c>
      <c r="I63" s="92"/>
      <c r="J63" s="94" t="str">
        <f aca="false">IF(B63="","",IFERROR(INDEX(App_Status,MATCH(B63,App_Company,0)),"Not applied"))</f>
        <v/>
      </c>
      <c r="K63" s="96"/>
    </row>
    <row r="64" customFormat="false" ht="24" hidden="false" customHeight="true" outlineLevel="0" collapsed="false">
      <c r="B64" s="116"/>
      <c r="C64" s="173"/>
      <c r="D64" s="91"/>
      <c r="E64" s="91"/>
      <c r="F64" s="92"/>
      <c r="G64" s="174"/>
      <c r="H64" s="175" t="str">
        <f aca="false">IF(G64="","",REPT("★",ROUND(G64,0))&amp;REPT("☆",5-ROUND(G64,0)))</f>
        <v/>
      </c>
      <c r="I64" s="92"/>
      <c r="J64" s="94" t="str">
        <f aca="false">IF(B64="","",IFERROR(INDEX(App_Status,MATCH(B64,App_Company,0)),"Not applied"))</f>
        <v/>
      </c>
      <c r="K64" s="96"/>
    </row>
    <row r="65" customFormat="false" ht="24" hidden="false" customHeight="true" outlineLevel="0" collapsed="false">
      <c r="B65" s="116"/>
      <c r="C65" s="173"/>
      <c r="D65" s="91"/>
      <c r="E65" s="91"/>
      <c r="F65" s="92"/>
      <c r="G65" s="174"/>
      <c r="H65" s="175" t="str">
        <f aca="false">IF(G65="","",REPT("★",ROUND(G65,0))&amp;REPT("☆",5-ROUND(G65,0)))</f>
        <v/>
      </c>
      <c r="I65" s="92"/>
      <c r="J65" s="94" t="str">
        <f aca="false">IF(B65="","",IFERROR(INDEX(App_Status,MATCH(B65,App_Company,0)),"Not applied"))</f>
        <v/>
      </c>
      <c r="K65" s="96"/>
    </row>
    <row r="66" customFormat="false" ht="24" hidden="false" customHeight="true" outlineLevel="0" collapsed="false">
      <c r="B66" s="116"/>
      <c r="C66" s="173"/>
      <c r="D66" s="91"/>
      <c r="E66" s="91"/>
      <c r="F66" s="92"/>
      <c r="G66" s="174"/>
      <c r="H66" s="175" t="str">
        <f aca="false">IF(G66="","",REPT("★",ROUND(G66,0))&amp;REPT("☆",5-ROUND(G66,0)))</f>
        <v/>
      </c>
      <c r="I66" s="92"/>
      <c r="J66" s="94" t="str">
        <f aca="false">IF(B66="","",IFERROR(INDEX(App_Status,MATCH(B66,App_Company,0)),"Not applied"))</f>
        <v/>
      </c>
      <c r="K66" s="96"/>
    </row>
    <row r="67" customFormat="false" ht="24" hidden="false" customHeight="true" outlineLevel="0" collapsed="false">
      <c r="B67" s="116"/>
      <c r="C67" s="173"/>
      <c r="D67" s="91"/>
      <c r="E67" s="91"/>
      <c r="F67" s="92"/>
      <c r="G67" s="174"/>
      <c r="H67" s="175" t="str">
        <f aca="false">IF(G67="","",REPT("★",ROUND(G67,0))&amp;REPT("☆",5-ROUND(G67,0)))</f>
        <v/>
      </c>
      <c r="I67" s="92"/>
      <c r="J67" s="94" t="str">
        <f aca="false">IF(B67="","",IFERROR(INDEX(App_Status,MATCH(B67,App_Company,0)),"Not applied"))</f>
        <v/>
      </c>
      <c r="K67" s="96"/>
    </row>
    <row r="68" customFormat="false" ht="24" hidden="false" customHeight="true" outlineLevel="0" collapsed="false">
      <c r="B68" s="116"/>
      <c r="C68" s="173"/>
      <c r="D68" s="91"/>
      <c r="E68" s="91"/>
      <c r="F68" s="92"/>
      <c r="G68" s="174"/>
      <c r="H68" s="175" t="str">
        <f aca="false">IF(G68="","",REPT("★",ROUND(G68,0))&amp;REPT("☆",5-ROUND(G68,0)))</f>
        <v/>
      </c>
      <c r="I68" s="92"/>
      <c r="J68" s="94" t="str">
        <f aca="false">IF(B68="","",IFERROR(INDEX(App_Status,MATCH(B68,App_Company,0)),"Not applied"))</f>
        <v/>
      </c>
      <c r="K68" s="96"/>
    </row>
    <row r="69" customFormat="false" ht="24" hidden="false" customHeight="true" outlineLevel="0" collapsed="false">
      <c r="B69" s="116"/>
      <c r="C69" s="173"/>
      <c r="D69" s="91"/>
      <c r="E69" s="91"/>
      <c r="F69" s="92"/>
      <c r="G69" s="174"/>
      <c r="H69" s="175" t="str">
        <f aca="false">IF(G69="","",REPT("★",ROUND(G69,0))&amp;REPT("☆",5-ROUND(G69,0)))</f>
        <v/>
      </c>
      <c r="I69" s="92"/>
      <c r="J69" s="94" t="str">
        <f aca="false">IF(B69="","",IFERROR(INDEX(App_Status,MATCH(B69,App_Company,0)),"Not applied"))</f>
        <v/>
      </c>
      <c r="K69" s="96"/>
    </row>
    <row r="70" customFormat="false" ht="24" hidden="false" customHeight="true" outlineLevel="0" collapsed="false">
      <c r="B70" s="116"/>
      <c r="C70" s="173"/>
      <c r="D70" s="91"/>
      <c r="E70" s="91"/>
      <c r="F70" s="92"/>
      <c r="G70" s="174"/>
      <c r="H70" s="175" t="str">
        <f aca="false">IF(G70="","",REPT("★",ROUND(G70,0))&amp;REPT("☆",5-ROUND(G70,0)))</f>
        <v/>
      </c>
      <c r="I70" s="92"/>
      <c r="J70" s="94" t="str">
        <f aca="false">IF(B70="","",IFERROR(INDEX(App_Status,MATCH(B70,App_Company,0)),"Not applied"))</f>
        <v/>
      </c>
      <c r="K70" s="96"/>
    </row>
    <row r="71" customFormat="false" ht="24" hidden="false" customHeight="true" outlineLevel="0" collapsed="false">
      <c r="B71" s="116"/>
      <c r="C71" s="173"/>
      <c r="D71" s="91"/>
      <c r="E71" s="91"/>
      <c r="F71" s="92"/>
      <c r="G71" s="174"/>
      <c r="H71" s="175" t="str">
        <f aca="false">IF(G71="","",REPT("★",ROUND(G71,0))&amp;REPT("☆",5-ROUND(G71,0)))</f>
        <v/>
      </c>
      <c r="I71" s="92"/>
      <c r="J71" s="94" t="str">
        <f aca="false">IF(B71="","",IFERROR(INDEX(App_Status,MATCH(B71,App_Company,0)),"Not applied"))</f>
        <v/>
      </c>
      <c r="K71" s="96"/>
    </row>
    <row r="72" customFormat="false" ht="24" hidden="false" customHeight="true" outlineLevel="0" collapsed="false">
      <c r="B72" s="116"/>
      <c r="C72" s="173"/>
      <c r="D72" s="91"/>
      <c r="E72" s="91"/>
      <c r="F72" s="92"/>
      <c r="G72" s="174"/>
      <c r="H72" s="175" t="str">
        <f aca="false">IF(G72="","",REPT("★",ROUND(G72,0))&amp;REPT("☆",5-ROUND(G72,0)))</f>
        <v/>
      </c>
      <c r="I72" s="92"/>
      <c r="J72" s="94" t="str">
        <f aca="false">IF(B72="","",IFERROR(INDEX(App_Status,MATCH(B72,App_Company,0)),"Not applied"))</f>
        <v/>
      </c>
      <c r="K72" s="96"/>
    </row>
    <row r="73" customFormat="false" ht="24" hidden="false" customHeight="true" outlineLevel="0" collapsed="false">
      <c r="B73" s="116"/>
      <c r="C73" s="173"/>
      <c r="D73" s="91"/>
      <c r="E73" s="91"/>
      <c r="F73" s="92"/>
      <c r="G73" s="174"/>
      <c r="H73" s="175" t="str">
        <f aca="false">IF(G73="","",REPT("★",ROUND(G73,0))&amp;REPT("☆",5-ROUND(G73,0)))</f>
        <v/>
      </c>
      <c r="I73" s="92"/>
      <c r="J73" s="94" t="str">
        <f aca="false">IF(B73="","",IFERROR(INDEX(App_Status,MATCH(B73,App_Company,0)),"Not applied"))</f>
        <v/>
      </c>
      <c r="K73" s="96"/>
    </row>
    <row r="74" customFormat="false" ht="24" hidden="false" customHeight="true" outlineLevel="0" collapsed="false">
      <c r="B74" s="116"/>
      <c r="C74" s="173"/>
      <c r="D74" s="91"/>
      <c r="E74" s="91"/>
      <c r="F74" s="92"/>
      <c r="G74" s="174"/>
      <c r="H74" s="175" t="str">
        <f aca="false">IF(G74="","",REPT("★",ROUND(G74,0))&amp;REPT("☆",5-ROUND(G74,0)))</f>
        <v/>
      </c>
      <c r="I74" s="92"/>
      <c r="J74" s="94" t="str">
        <f aca="false">IF(B74="","",IFERROR(INDEX(App_Status,MATCH(B74,App_Company,0)),"Not applied"))</f>
        <v/>
      </c>
      <c r="K74" s="96"/>
    </row>
    <row r="75" customFormat="false" ht="24" hidden="false" customHeight="true" outlineLevel="0" collapsed="false">
      <c r="B75" s="116"/>
      <c r="C75" s="173"/>
      <c r="D75" s="91"/>
      <c r="E75" s="91"/>
      <c r="F75" s="92"/>
      <c r="G75" s="174"/>
      <c r="H75" s="175" t="str">
        <f aca="false">IF(G75="","",REPT("★",ROUND(G75,0))&amp;REPT("☆",5-ROUND(G75,0)))</f>
        <v/>
      </c>
      <c r="I75" s="92"/>
      <c r="J75" s="94" t="str">
        <f aca="false">IF(B75="","",IFERROR(INDEX(App_Status,MATCH(B75,App_Company,0)),"Not applied"))</f>
        <v/>
      </c>
      <c r="K75" s="96"/>
    </row>
    <row r="76" customFormat="false" ht="24" hidden="false" customHeight="true" outlineLevel="0" collapsed="false">
      <c r="B76" s="116"/>
      <c r="C76" s="173"/>
      <c r="D76" s="91"/>
      <c r="E76" s="91"/>
      <c r="F76" s="92"/>
      <c r="G76" s="174"/>
      <c r="H76" s="175" t="str">
        <f aca="false">IF(G76="","",REPT("★",ROUND(G76,0))&amp;REPT("☆",5-ROUND(G76,0)))</f>
        <v/>
      </c>
      <c r="I76" s="92"/>
      <c r="J76" s="94" t="str">
        <f aca="false">IF(B76="","",IFERROR(INDEX(App_Status,MATCH(B76,App_Company,0)),"Not applied"))</f>
        <v/>
      </c>
      <c r="K76" s="96"/>
    </row>
    <row r="77" customFormat="false" ht="24" hidden="false" customHeight="true" outlineLevel="0" collapsed="false">
      <c r="B77" s="116"/>
      <c r="C77" s="173"/>
      <c r="D77" s="91"/>
      <c r="E77" s="91"/>
      <c r="F77" s="92"/>
      <c r="G77" s="174"/>
      <c r="H77" s="175" t="str">
        <f aca="false">IF(G77="","",REPT("★",ROUND(G77,0))&amp;REPT("☆",5-ROUND(G77,0)))</f>
        <v/>
      </c>
      <c r="I77" s="92"/>
      <c r="J77" s="94" t="str">
        <f aca="false">IF(B77="","",IFERROR(INDEX(App_Status,MATCH(B77,App_Company,0)),"Not applied"))</f>
        <v/>
      </c>
      <c r="K77" s="96"/>
    </row>
    <row r="78" customFormat="false" ht="24" hidden="false" customHeight="true" outlineLevel="0" collapsed="false">
      <c r="B78" s="116"/>
      <c r="C78" s="173"/>
      <c r="D78" s="91"/>
      <c r="E78" s="91"/>
      <c r="F78" s="92"/>
      <c r="G78" s="174"/>
      <c r="H78" s="175" t="str">
        <f aca="false">IF(G78="","",REPT("★",ROUND(G78,0))&amp;REPT("☆",5-ROUND(G78,0)))</f>
        <v/>
      </c>
      <c r="I78" s="92"/>
      <c r="J78" s="94" t="str">
        <f aca="false">IF(B78="","",IFERROR(INDEX(App_Status,MATCH(B78,App_Company,0)),"Not applied"))</f>
        <v/>
      </c>
      <c r="K78" s="96"/>
    </row>
    <row r="79" customFormat="false" ht="24" hidden="false" customHeight="true" outlineLevel="0" collapsed="false">
      <c r="B79" s="116"/>
      <c r="C79" s="173"/>
      <c r="D79" s="91"/>
      <c r="E79" s="91"/>
      <c r="F79" s="92"/>
      <c r="G79" s="174"/>
      <c r="H79" s="175" t="str">
        <f aca="false">IF(G79="","",REPT("★",ROUND(G79,0))&amp;REPT("☆",5-ROUND(G79,0)))</f>
        <v/>
      </c>
      <c r="I79" s="92"/>
      <c r="J79" s="94" t="str">
        <f aca="false">IF(B79="","",IFERROR(INDEX(App_Status,MATCH(B79,App_Company,0)),"Not applied"))</f>
        <v/>
      </c>
      <c r="K79" s="96"/>
    </row>
    <row r="80" customFormat="false" ht="24" hidden="false" customHeight="true" outlineLevel="0" collapsed="false">
      <c r="B80" s="116"/>
      <c r="C80" s="173"/>
      <c r="D80" s="91"/>
      <c r="E80" s="91"/>
      <c r="F80" s="92"/>
      <c r="G80" s="174"/>
      <c r="H80" s="175" t="str">
        <f aca="false">IF(G80="","",REPT("★",ROUND(G80,0))&amp;REPT("☆",5-ROUND(G80,0)))</f>
        <v/>
      </c>
      <c r="I80" s="92"/>
      <c r="J80" s="94" t="str">
        <f aca="false">IF(B80="","",IFERROR(INDEX(App_Status,MATCH(B80,App_Company,0)),"Not applied"))</f>
        <v/>
      </c>
      <c r="K80" s="96"/>
    </row>
    <row r="81" customFormat="false" ht="24" hidden="false" customHeight="true" outlineLevel="0" collapsed="false">
      <c r="B81" s="116"/>
      <c r="C81" s="173"/>
      <c r="D81" s="91"/>
      <c r="E81" s="91"/>
      <c r="F81" s="92"/>
      <c r="G81" s="174"/>
      <c r="H81" s="175" t="str">
        <f aca="false">IF(G81="","",REPT("★",ROUND(G81,0))&amp;REPT("☆",5-ROUND(G81,0)))</f>
        <v/>
      </c>
      <c r="I81" s="92"/>
      <c r="J81" s="94" t="str">
        <f aca="false">IF(B81="","",IFERROR(INDEX(App_Status,MATCH(B81,App_Company,0)),"Not applied"))</f>
        <v/>
      </c>
      <c r="K81" s="96"/>
    </row>
    <row r="82" customFormat="false" ht="24" hidden="false" customHeight="true" outlineLevel="0" collapsed="false">
      <c r="B82" s="116"/>
      <c r="C82" s="173"/>
      <c r="D82" s="91"/>
      <c r="E82" s="91"/>
      <c r="F82" s="92"/>
      <c r="G82" s="174"/>
      <c r="H82" s="175" t="str">
        <f aca="false">IF(G82="","",REPT("★",ROUND(G82,0))&amp;REPT("☆",5-ROUND(G82,0)))</f>
        <v/>
      </c>
      <c r="I82" s="92"/>
      <c r="J82" s="94" t="str">
        <f aca="false">IF(B82="","",IFERROR(INDEX(App_Status,MATCH(B82,App_Company,0)),"Not applied"))</f>
        <v/>
      </c>
      <c r="K82" s="96"/>
    </row>
    <row r="83" customFormat="false" ht="24" hidden="false" customHeight="true" outlineLevel="0" collapsed="false">
      <c r="B83" s="116"/>
      <c r="C83" s="173"/>
      <c r="D83" s="91"/>
      <c r="E83" s="91"/>
      <c r="F83" s="92"/>
      <c r="G83" s="174"/>
      <c r="H83" s="175" t="str">
        <f aca="false">IF(G83="","",REPT("★",ROUND(G83,0))&amp;REPT("☆",5-ROUND(G83,0)))</f>
        <v/>
      </c>
      <c r="I83" s="92"/>
      <c r="J83" s="94" t="str">
        <f aca="false">IF(B83="","",IFERROR(INDEX(App_Status,MATCH(B83,App_Company,0)),"Not applied"))</f>
        <v/>
      </c>
      <c r="K83" s="96"/>
    </row>
    <row r="84" customFormat="false" ht="24" hidden="false" customHeight="true" outlineLevel="0" collapsed="false">
      <c r="B84" s="116"/>
      <c r="C84" s="173"/>
      <c r="D84" s="91"/>
      <c r="E84" s="91"/>
      <c r="F84" s="92"/>
      <c r="G84" s="174"/>
      <c r="H84" s="175" t="str">
        <f aca="false">IF(G84="","",REPT("★",ROUND(G84,0))&amp;REPT("☆",5-ROUND(G84,0)))</f>
        <v/>
      </c>
      <c r="I84" s="92"/>
      <c r="J84" s="94" t="str">
        <f aca="false">IF(B84="","",IFERROR(INDEX(App_Status,MATCH(B84,App_Company,0)),"Not applied"))</f>
        <v/>
      </c>
      <c r="K84" s="96"/>
    </row>
    <row r="85" customFormat="false" ht="24" hidden="false" customHeight="true" outlineLevel="0" collapsed="false">
      <c r="B85" s="116"/>
      <c r="C85" s="173"/>
      <c r="D85" s="91"/>
      <c r="E85" s="91"/>
      <c r="F85" s="92"/>
      <c r="G85" s="174"/>
      <c r="H85" s="175" t="str">
        <f aca="false">IF(G85="","",REPT("★",ROUND(G85,0))&amp;REPT("☆",5-ROUND(G85,0)))</f>
        <v/>
      </c>
      <c r="I85" s="92"/>
      <c r="J85" s="94" t="str">
        <f aca="false">IF(B85="","",IFERROR(INDEX(App_Status,MATCH(B85,App_Company,0)),"Not applied"))</f>
        <v/>
      </c>
      <c r="K85" s="96"/>
    </row>
    <row r="86" customFormat="false" ht="24" hidden="false" customHeight="true" outlineLevel="0" collapsed="false">
      <c r="B86" s="116"/>
      <c r="C86" s="173"/>
      <c r="D86" s="91"/>
      <c r="E86" s="91"/>
      <c r="F86" s="92"/>
      <c r="G86" s="174"/>
      <c r="H86" s="175" t="str">
        <f aca="false">IF(G86="","",REPT("★",ROUND(G86,0))&amp;REPT("☆",5-ROUND(G86,0)))</f>
        <v/>
      </c>
      <c r="I86" s="92"/>
      <c r="J86" s="94" t="str">
        <f aca="false">IF(B86="","",IFERROR(INDEX(App_Status,MATCH(B86,App_Company,0)),"Not applied"))</f>
        <v/>
      </c>
      <c r="K86" s="96"/>
    </row>
    <row r="87" customFormat="false" ht="24" hidden="false" customHeight="true" outlineLevel="0" collapsed="false">
      <c r="B87" s="116"/>
      <c r="C87" s="173"/>
      <c r="D87" s="91"/>
      <c r="E87" s="91"/>
      <c r="F87" s="92"/>
      <c r="G87" s="174"/>
      <c r="H87" s="175" t="str">
        <f aca="false">IF(G87="","",REPT("★",ROUND(G87,0))&amp;REPT("☆",5-ROUND(G87,0)))</f>
        <v/>
      </c>
      <c r="I87" s="92"/>
      <c r="J87" s="94" t="str">
        <f aca="false">IF(B87="","",IFERROR(INDEX(App_Status,MATCH(B87,App_Company,0)),"Not applied"))</f>
        <v/>
      </c>
      <c r="K87" s="96"/>
    </row>
    <row r="88" customFormat="false" ht="24" hidden="false" customHeight="true" outlineLevel="0" collapsed="false">
      <c r="B88" s="116"/>
      <c r="C88" s="173"/>
      <c r="D88" s="91"/>
      <c r="E88" s="91"/>
      <c r="F88" s="92"/>
      <c r="G88" s="174"/>
      <c r="H88" s="175" t="str">
        <f aca="false">IF(G88="","",REPT("★",ROUND(G88,0))&amp;REPT("☆",5-ROUND(G88,0)))</f>
        <v/>
      </c>
      <c r="I88" s="92"/>
      <c r="J88" s="94" t="str">
        <f aca="false">IF(B88="","",IFERROR(INDEX(App_Status,MATCH(B88,App_Company,0)),"Not applied"))</f>
        <v/>
      </c>
      <c r="K88" s="96"/>
    </row>
    <row r="89" customFormat="false" ht="24" hidden="false" customHeight="true" outlineLevel="0" collapsed="false">
      <c r="B89" s="116"/>
      <c r="C89" s="173"/>
      <c r="D89" s="91"/>
      <c r="E89" s="91"/>
      <c r="F89" s="92"/>
      <c r="G89" s="174"/>
      <c r="H89" s="175" t="str">
        <f aca="false">IF(G89="","",REPT("★",ROUND(G89,0))&amp;REPT("☆",5-ROUND(G89,0)))</f>
        <v/>
      </c>
      <c r="I89" s="92"/>
      <c r="J89" s="94" t="str">
        <f aca="false">IF(B89="","",IFERROR(INDEX(App_Status,MATCH(B89,App_Company,0)),"Not applied"))</f>
        <v/>
      </c>
      <c r="K89" s="96"/>
    </row>
    <row r="90" customFormat="false" ht="24" hidden="false" customHeight="true" outlineLevel="0" collapsed="false">
      <c r="B90" s="116"/>
      <c r="C90" s="173"/>
      <c r="D90" s="91"/>
      <c r="E90" s="91"/>
      <c r="F90" s="92"/>
      <c r="G90" s="174"/>
      <c r="H90" s="175" t="str">
        <f aca="false">IF(G90="","",REPT("★",ROUND(G90,0))&amp;REPT("☆",5-ROUND(G90,0)))</f>
        <v/>
      </c>
      <c r="I90" s="92"/>
      <c r="J90" s="94" t="str">
        <f aca="false">IF(B90="","",IFERROR(INDEX(App_Status,MATCH(B90,App_Company,0)),"Not applied"))</f>
        <v/>
      </c>
      <c r="K90" s="96"/>
    </row>
    <row r="91" customFormat="false" ht="24" hidden="false" customHeight="true" outlineLevel="0" collapsed="false">
      <c r="B91" s="116"/>
      <c r="C91" s="173"/>
      <c r="D91" s="91"/>
      <c r="E91" s="91"/>
      <c r="F91" s="92"/>
      <c r="G91" s="174"/>
      <c r="H91" s="175" t="str">
        <f aca="false">IF(G91="","",REPT("★",ROUND(G91,0))&amp;REPT("☆",5-ROUND(G91,0)))</f>
        <v/>
      </c>
      <c r="I91" s="92"/>
      <c r="J91" s="94" t="str">
        <f aca="false">IF(B91="","",IFERROR(INDEX(App_Status,MATCH(B91,App_Company,0)),"Not applied"))</f>
        <v/>
      </c>
      <c r="K91" s="96"/>
    </row>
    <row r="92" customFormat="false" ht="24" hidden="false" customHeight="true" outlineLevel="0" collapsed="false">
      <c r="B92" s="116"/>
      <c r="C92" s="173"/>
      <c r="D92" s="91"/>
      <c r="E92" s="91"/>
      <c r="F92" s="92"/>
      <c r="G92" s="174"/>
      <c r="H92" s="175" t="str">
        <f aca="false">IF(G92="","",REPT("★",ROUND(G92,0))&amp;REPT("☆",5-ROUND(G92,0)))</f>
        <v/>
      </c>
      <c r="I92" s="92"/>
      <c r="J92" s="94" t="str">
        <f aca="false">IF(B92="","",IFERROR(INDEX(App_Status,MATCH(B92,App_Company,0)),"Not applied"))</f>
        <v/>
      </c>
      <c r="K92" s="96"/>
    </row>
    <row r="93" customFormat="false" ht="24" hidden="false" customHeight="true" outlineLevel="0" collapsed="false">
      <c r="B93" s="116"/>
      <c r="C93" s="173"/>
      <c r="D93" s="91"/>
      <c r="E93" s="91"/>
      <c r="F93" s="92"/>
      <c r="G93" s="174"/>
      <c r="H93" s="175" t="str">
        <f aca="false">IF(G93="","",REPT("★",ROUND(G93,0))&amp;REPT("☆",5-ROUND(G93,0)))</f>
        <v/>
      </c>
      <c r="I93" s="92"/>
      <c r="J93" s="94" t="str">
        <f aca="false">IF(B93="","",IFERROR(INDEX(App_Status,MATCH(B93,App_Company,0)),"Not applied"))</f>
        <v/>
      </c>
      <c r="K93" s="96"/>
    </row>
    <row r="94" customFormat="false" ht="24" hidden="false" customHeight="true" outlineLevel="0" collapsed="false">
      <c r="B94" s="116"/>
      <c r="C94" s="173"/>
      <c r="D94" s="91"/>
      <c r="E94" s="91"/>
      <c r="F94" s="92"/>
      <c r="G94" s="174"/>
      <c r="H94" s="175" t="str">
        <f aca="false">IF(G94="","",REPT("★",ROUND(G94,0))&amp;REPT("☆",5-ROUND(G94,0)))</f>
        <v/>
      </c>
      <c r="I94" s="92"/>
      <c r="J94" s="94" t="str">
        <f aca="false">IF(B94="","",IFERROR(INDEX(App_Status,MATCH(B94,App_Company,0)),"Not applied"))</f>
        <v/>
      </c>
      <c r="K94" s="96"/>
    </row>
    <row r="95" customFormat="false" ht="24" hidden="false" customHeight="true" outlineLevel="0" collapsed="false">
      <c r="B95" s="116"/>
      <c r="C95" s="173"/>
      <c r="D95" s="91"/>
      <c r="E95" s="91"/>
      <c r="F95" s="92"/>
      <c r="G95" s="174"/>
      <c r="H95" s="175" t="str">
        <f aca="false">IF(G95="","",REPT("★",ROUND(G95,0))&amp;REPT("☆",5-ROUND(G95,0)))</f>
        <v/>
      </c>
      <c r="I95" s="92"/>
      <c r="J95" s="94" t="str">
        <f aca="false">IF(B95="","",IFERROR(INDEX(App_Status,MATCH(B95,App_Company,0)),"Not applied"))</f>
        <v/>
      </c>
      <c r="K95" s="96"/>
    </row>
    <row r="96" customFormat="false" ht="24" hidden="false" customHeight="true" outlineLevel="0" collapsed="false">
      <c r="B96" s="116"/>
      <c r="C96" s="173"/>
      <c r="D96" s="91"/>
      <c r="E96" s="91"/>
      <c r="F96" s="92"/>
      <c r="G96" s="174"/>
      <c r="H96" s="175" t="str">
        <f aca="false">IF(G96="","",REPT("★",ROUND(G96,0))&amp;REPT("☆",5-ROUND(G96,0)))</f>
        <v/>
      </c>
      <c r="I96" s="92"/>
      <c r="J96" s="94" t="str">
        <f aca="false">IF(B96="","",IFERROR(INDEX(App_Status,MATCH(B96,App_Company,0)),"Not applied"))</f>
        <v/>
      </c>
      <c r="K96" s="96"/>
    </row>
    <row r="97" customFormat="false" ht="24" hidden="false" customHeight="true" outlineLevel="0" collapsed="false">
      <c r="B97" s="116"/>
      <c r="C97" s="173"/>
      <c r="D97" s="91"/>
      <c r="E97" s="91"/>
      <c r="F97" s="92"/>
      <c r="G97" s="174"/>
      <c r="H97" s="175" t="str">
        <f aca="false">IF(G97="","",REPT("★",ROUND(G97,0))&amp;REPT("☆",5-ROUND(G97,0)))</f>
        <v/>
      </c>
      <c r="I97" s="92"/>
      <c r="J97" s="94" t="str">
        <f aca="false">IF(B97="","",IFERROR(INDEX(App_Status,MATCH(B97,App_Company,0)),"Not applied"))</f>
        <v/>
      </c>
      <c r="K97" s="96"/>
    </row>
    <row r="98" customFormat="false" ht="24" hidden="false" customHeight="true" outlineLevel="0" collapsed="false">
      <c r="B98" s="116"/>
      <c r="C98" s="173"/>
      <c r="D98" s="91"/>
      <c r="E98" s="91"/>
      <c r="F98" s="92"/>
      <c r="G98" s="174"/>
      <c r="H98" s="175" t="str">
        <f aca="false">IF(G98="","",REPT("★",ROUND(G98,0))&amp;REPT("☆",5-ROUND(G98,0)))</f>
        <v/>
      </c>
      <c r="I98" s="92"/>
      <c r="J98" s="94" t="str">
        <f aca="false">IF(B98="","",IFERROR(INDEX(App_Status,MATCH(B98,App_Company,0)),"Not applied"))</f>
        <v/>
      </c>
      <c r="K98" s="96"/>
    </row>
    <row r="99" customFormat="false" ht="24" hidden="false" customHeight="true" outlineLevel="0" collapsed="false">
      <c r="B99" s="116"/>
      <c r="C99" s="173"/>
      <c r="D99" s="91"/>
      <c r="E99" s="91"/>
      <c r="F99" s="92"/>
      <c r="G99" s="174"/>
      <c r="H99" s="175" t="str">
        <f aca="false">IF(G99="","",REPT("★",ROUND(G99,0))&amp;REPT("☆",5-ROUND(G99,0)))</f>
        <v/>
      </c>
      <c r="I99" s="92"/>
      <c r="J99" s="94" t="str">
        <f aca="false">IF(B99="","",IFERROR(INDEX(App_Status,MATCH(B99,App_Company,0)),"Not applied"))</f>
        <v/>
      </c>
      <c r="K99" s="96"/>
    </row>
    <row r="100" customFormat="false" ht="24" hidden="false" customHeight="true" outlineLevel="0" collapsed="false">
      <c r="B100" s="116"/>
      <c r="C100" s="173"/>
      <c r="D100" s="91"/>
      <c r="E100" s="91"/>
      <c r="F100" s="92"/>
      <c r="G100" s="174"/>
      <c r="H100" s="175" t="str">
        <f aca="false">IF(G100="","",REPT("★",ROUND(G100,0))&amp;REPT("☆",5-ROUND(G100,0)))</f>
        <v/>
      </c>
      <c r="I100" s="92"/>
      <c r="J100" s="94" t="str">
        <f aca="false">IF(B100="","",IFERROR(INDEX(App_Status,MATCH(B100,App_Company,0)),"Not applied"))</f>
        <v/>
      </c>
      <c r="K100" s="96"/>
    </row>
    <row r="101" customFormat="false" ht="24" hidden="false" customHeight="true" outlineLevel="0" collapsed="false">
      <c r="B101" s="116"/>
      <c r="C101" s="173"/>
      <c r="D101" s="91"/>
      <c r="E101" s="91"/>
      <c r="F101" s="92"/>
      <c r="G101" s="174"/>
      <c r="H101" s="175" t="str">
        <f aca="false">IF(G101="","",REPT("★",ROUND(G101,0))&amp;REPT("☆",5-ROUND(G101,0)))</f>
        <v/>
      </c>
      <c r="I101" s="92"/>
      <c r="J101" s="94" t="str">
        <f aca="false">IF(B101="","",IFERROR(INDEX(App_Status,MATCH(B101,App_Company,0)),"Not applied"))</f>
        <v/>
      </c>
      <c r="K101" s="96"/>
    </row>
    <row r="102" customFormat="false" ht="24" hidden="false" customHeight="true" outlineLevel="0" collapsed="false">
      <c r="B102" s="116"/>
      <c r="C102" s="173"/>
      <c r="D102" s="91"/>
      <c r="E102" s="91"/>
      <c r="F102" s="92"/>
      <c r="G102" s="174"/>
      <c r="H102" s="175" t="str">
        <f aca="false">IF(G102="","",REPT("★",ROUND(G102,0))&amp;REPT("☆",5-ROUND(G102,0)))</f>
        <v/>
      </c>
      <c r="I102" s="92"/>
      <c r="J102" s="94" t="str">
        <f aca="false">IF(B102="","",IFERROR(INDEX(App_Status,MATCH(B102,App_Company,0)),"Not applied"))</f>
        <v/>
      </c>
      <c r="K102" s="96"/>
    </row>
    <row r="103" customFormat="false" ht="24" hidden="false" customHeight="true" outlineLevel="0" collapsed="false">
      <c r="B103" s="116"/>
      <c r="C103" s="173"/>
      <c r="D103" s="91"/>
      <c r="E103" s="91"/>
      <c r="F103" s="92"/>
      <c r="G103" s="174"/>
      <c r="H103" s="175" t="str">
        <f aca="false">IF(G103="","",REPT("★",ROUND(G103,0))&amp;REPT("☆",5-ROUND(G103,0)))</f>
        <v/>
      </c>
      <c r="I103" s="92"/>
      <c r="J103" s="94" t="str">
        <f aca="false">IF(B103="","",IFERROR(INDEX(App_Status,MATCH(B103,App_Company,0)),"Not applied"))</f>
        <v/>
      </c>
      <c r="K103" s="96"/>
    </row>
    <row r="104" customFormat="false" ht="24" hidden="false" customHeight="true" outlineLevel="0" collapsed="false">
      <c r="B104" s="116"/>
      <c r="C104" s="173"/>
      <c r="D104" s="91"/>
      <c r="E104" s="91"/>
      <c r="F104" s="92"/>
      <c r="G104" s="174"/>
      <c r="H104" s="175" t="str">
        <f aca="false">IF(G104="","",REPT("★",ROUND(G104,0))&amp;REPT("☆",5-ROUND(G104,0)))</f>
        <v/>
      </c>
      <c r="I104" s="92"/>
      <c r="J104" s="94" t="str">
        <f aca="false">IF(B104="","",IFERROR(INDEX(App_Status,MATCH(B104,App_Company,0)),"Not applied"))</f>
        <v/>
      </c>
      <c r="K104" s="96"/>
    </row>
    <row r="105" customFormat="false" ht="24" hidden="false" customHeight="true" outlineLevel="0" collapsed="false">
      <c r="B105" s="116"/>
      <c r="C105" s="173"/>
      <c r="D105" s="91"/>
      <c r="E105" s="91"/>
      <c r="F105" s="92"/>
      <c r="G105" s="174"/>
      <c r="H105" s="175" t="str">
        <f aca="false">IF(G105="","",REPT("★",ROUND(G105,0))&amp;REPT("☆",5-ROUND(G105,0)))</f>
        <v/>
      </c>
      <c r="I105" s="92"/>
      <c r="J105" s="94" t="str">
        <f aca="false">IF(B105="","",IFERROR(INDEX(App_Status,MATCH(B105,App_Company,0)),"Not applied"))</f>
        <v/>
      </c>
      <c r="K105" s="96"/>
    </row>
    <row r="106" customFormat="false" ht="24" hidden="false" customHeight="true" outlineLevel="0" collapsed="false">
      <c r="B106" s="116"/>
      <c r="C106" s="173"/>
      <c r="D106" s="91"/>
      <c r="E106" s="91"/>
      <c r="F106" s="92"/>
      <c r="G106" s="174"/>
      <c r="H106" s="175" t="str">
        <f aca="false">IF(G106="","",REPT("★",ROUND(G106,0))&amp;REPT("☆",5-ROUND(G106,0)))</f>
        <v/>
      </c>
      <c r="I106" s="92"/>
      <c r="J106" s="94" t="str">
        <f aca="false">IF(B106="","",IFERROR(INDEX(App_Status,MATCH(B106,App_Company,0)),"Not applied"))</f>
        <v/>
      </c>
      <c r="K106" s="96"/>
    </row>
    <row r="107" customFormat="false" ht="24" hidden="false" customHeight="true" outlineLevel="0" collapsed="false">
      <c r="B107" s="116"/>
      <c r="C107" s="173"/>
      <c r="D107" s="91"/>
      <c r="E107" s="91"/>
      <c r="F107" s="92"/>
      <c r="G107" s="174"/>
      <c r="H107" s="175" t="str">
        <f aca="false">IF(G107="","",REPT("★",ROUND(G107,0))&amp;REPT("☆",5-ROUND(G107,0)))</f>
        <v/>
      </c>
      <c r="I107" s="92"/>
      <c r="J107" s="94" t="str">
        <f aca="false">IF(B107="","",IFERROR(INDEX(App_Status,MATCH(B107,App_Company,0)),"Not applied"))</f>
        <v/>
      </c>
      <c r="K107" s="96"/>
    </row>
    <row r="108" customFormat="false" ht="24" hidden="false" customHeight="true" outlineLevel="0" collapsed="false">
      <c r="B108" s="116"/>
      <c r="C108" s="173"/>
      <c r="D108" s="91"/>
      <c r="E108" s="91"/>
      <c r="F108" s="92"/>
      <c r="G108" s="174"/>
      <c r="H108" s="175" t="str">
        <f aca="false">IF(G108="","",REPT("★",ROUND(G108,0))&amp;REPT("☆",5-ROUND(G108,0)))</f>
        <v/>
      </c>
      <c r="I108" s="92"/>
      <c r="J108" s="94" t="str">
        <f aca="false">IF(B108="","",IFERROR(INDEX(App_Status,MATCH(B108,App_Company,0)),"Not applied"))</f>
        <v/>
      </c>
      <c r="K108" s="96"/>
    </row>
    <row r="109" customFormat="false" ht="24" hidden="false" customHeight="true" outlineLevel="0" collapsed="false">
      <c r="B109" s="116"/>
      <c r="C109" s="173"/>
      <c r="D109" s="91"/>
      <c r="E109" s="91"/>
      <c r="F109" s="92"/>
      <c r="G109" s="174"/>
      <c r="H109" s="175" t="str">
        <f aca="false">IF(G109="","",REPT("★",ROUND(G109,0))&amp;REPT("☆",5-ROUND(G109,0)))</f>
        <v/>
      </c>
      <c r="I109" s="92"/>
      <c r="J109" s="94" t="str">
        <f aca="false">IF(B109="","",IFERROR(INDEX(App_Status,MATCH(B109,App_Company,0)),"Not applied"))</f>
        <v/>
      </c>
      <c r="K109" s="96"/>
    </row>
    <row r="110" customFormat="false" ht="24" hidden="false" customHeight="true" outlineLevel="0" collapsed="false">
      <c r="B110" s="116"/>
      <c r="C110" s="173"/>
      <c r="D110" s="91"/>
      <c r="E110" s="91"/>
      <c r="F110" s="92"/>
      <c r="G110" s="174"/>
      <c r="H110" s="175" t="str">
        <f aca="false">IF(G110="","",REPT("★",ROUND(G110,0))&amp;REPT("☆",5-ROUND(G110,0)))</f>
        <v/>
      </c>
      <c r="I110" s="92"/>
      <c r="J110" s="94" t="str">
        <f aca="false">IF(B110="","",IFERROR(INDEX(App_Status,MATCH(B110,App_Company,0)),"Not applied"))</f>
        <v/>
      </c>
      <c r="K110" s="96"/>
    </row>
    <row r="111" customFormat="false" ht="24" hidden="false" customHeight="true" outlineLevel="0" collapsed="false">
      <c r="B111" s="116"/>
      <c r="C111" s="173"/>
      <c r="D111" s="91"/>
      <c r="E111" s="91"/>
      <c r="F111" s="92"/>
      <c r="G111" s="174"/>
      <c r="H111" s="175" t="str">
        <f aca="false">IF(G111="","",REPT("★",ROUND(G111,0))&amp;REPT("☆",5-ROUND(G111,0)))</f>
        <v/>
      </c>
      <c r="I111" s="92"/>
      <c r="J111" s="94" t="str">
        <f aca="false">IF(B111="","",IFERROR(INDEX(App_Status,MATCH(B111,App_Company,0)),"Not applied"))</f>
        <v/>
      </c>
      <c r="K111" s="96"/>
    </row>
    <row r="112" customFormat="false" ht="24" hidden="false" customHeight="true" outlineLevel="0" collapsed="false">
      <c r="B112" s="116"/>
      <c r="C112" s="173"/>
      <c r="D112" s="91"/>
      <c r="E112" s="91"/>
      <c r="F112" s="92"/>
      <c r="G112" s="174"/>
      <c r="H112" s="175" t="str">
        <f aca="false">IF(G112="","",REPT("★",ROUND(G112,0))&amp;REPT("☆",5-ROUND(G112,0)))</f>
        <v/>
      </c>
      <c r="I112" s="92"/>
      <c r="J112" s="94" t="str">
        <f aca="false">IF(B112="","",IFERROR(INDEX(App_Status,MATCH(B112,App_Company,0)),"Not applied"))</f>
        <v/>
      </c>
      <c r="K112" s="96"/>
    </row>
    <row r="113" customFormat="false" ht="24" hidden="false" customHeight="true" outlineLevel="0" collapsed="false">
      <c r="B113" s="116"/>
      <c r="C113" s="173"/>
      <c r="D113" s="91"/>
      <c r="E113" s="91"/>
      <c r="F113" s="92"/>
      <c r="G113" s="174"/>
      <c r="H113" s="175" t="str">
        <f aca="false">IF(G113="","",REPT("★",ROUND(G113,0))&amp;REPT("☆",5-ROUND(G113,0)))</f>
        <v/>
      </c>
      <c r="I113" s="92"/>
      <c r="J113" s="94" t="str">
        <f aca="false">IF(B113="","",IFERROR(INDEX(App_Status,MATCH(B113,App_Company,0)),"Not applied"))</f>
        <v/>
      </c>
      <c r="K113" s="96"/>
    </row>
    <row r="114" customFormat="false" ht="24" hidden="false" customHeight="true" outlineLevel="0" collapsed="false">
      <c r="B114" s="116"/>
      <c r="C114" s="173"/>
      <c r="D114" s="91"/>
      <c r="E114" s="91"/>
      <c r="F114" s="92"/>
      <c r="G114" s="174"/>
      <c r="H114" s="175" t="str">
        <f aca="false">IF(G114="","",REPT("★",ROUND(G114,0))&amp;REPT("☆",5-ROUND(G114,0)))</f>
        <v/>
      </c>
      <c r="I114" s="92"/>
      <c r="J114" s="94" t="str">
        <f aca="false">IF(B114="","",IFERROR(INDEX(App_Status,MATCH(B114,App_Company,0)),"Not applied"))</f>
        <v/>
      </c>
      <c r="K114" s="96"/>
    </row>
    <row r="115" customFormat="false" ht="24" hidden="false" customHeight="true" outlineLevel="0" collapsed="false">
      <c r="B115" s="116"/>
      <c r="C115" s="173"/>
      <c r="D115" s="91"/>
      <c r="E115" s="91"/>
      <c r="F115" s="92"/>
      <c r="G115" s="174"/>
      <c r="H115" s="175" t="str">
        <f aca="false">IF(G115="","",REPT("★",ROUND(G115,0))&amp;REPT("☆",5-ROUND(G115,0)))</f>
        <v/>
      </c>
      <c r="I115" s="92"/>
      <c r="J115" s="94" t="str">
        <f aca="false">IF(B115="","",IFERROR(INDEX(App_Status,MATCH(B115,App_Company,0)),"Not applied"))</f>
        <v/>
      </c>
      <c r="K115" s="96"/>
    </row>
    <row r="116" customFormat="false" ht="24" hidden="false" customHeight="true" outlineLevel="0" collapsed="false">
      <c r="B116" s="116"/>
      <c r="C116" s="173"/>
      <c r="D116" s="91"/>
      <c r="E116" s="91"/>
      <c r="F116" s="92"/>
      <c r="G116" s="174"/>
      <c r="H116" s="175" t="str">
        <f aca="false">IF(G116="","",REPT("★",ROUND(G116,0))&amp;REPT("☆",5-ROUND(G116,0)))</f>
        <v/>
      </c>
      <c r="I116" s="92"/>
      <c r="J116" s="94" t="str">
        <f aca="false">IF(B116="","",IFERROR(INDEX(App_Status,MATCH(B116,App_Company,0)),"Not applied"))</f>
        <v/>
      </c>
      <c r="K116" s="96"/>
    </row>
    <row r="117" customFormat="false" ht="24" hidden="false" customHeight="true" outlineLevel="0" collapsed="false">
      <c r="B117" s="116"/>
      <c r="C117" s="173"/>
      <c r="D117" s="91"/>
      <c r="E117" s="91"/>
      <c r="F117" s="92"/>
      <c r="G117" s="174"/>
      <c r="H117" s="175" t="str">
        <f aca="false">IF(G117="","",REPT("★",ROUND(G117,0))&amp;REPT("☆",5-ROUND(G117,0)))</f>
        <v/>
      </c>
      <c r="I117" s="92"/>
      <c r="J117" s="94" t="str">
        <f aca="false">IF(B117="","",IFERROR(INDEX(App_Status,MATCH(B117,App_Company,0)),"Not applied"))</f>
        <v/>
      </c>
      <c r="K117" s="96"/>
    </row>
    <row r="118" customFormat="false" ht="24" hidden="false" customHeight="true" outlineLevel="0" collapsed="false">
      <c r="B118" s="116"/>
      <c r="C118" s="173"/>
      <c r="D118" s="91"/>
      <c r="E118" s="91"/>
      <c r="F118" s="92"/>
      <c r="G118" s="174"/>
      <c r="H118" s="175" t="str">
        <f aca="false">IF(G118="","",REPT("★",ROUND(G118,0))&amp;REPT("☆",5-ROUND(G118,0)))</f>
        <v/>
      </c>
      <c r="I118" s="92"/>
      <c r="J118" s="94" t="str">
        <f aca="false">IF(B118="","",IFERROR(INDEX(App_Status,MATCH(B118,App_Company,0)),"Not applied"))</f>
        <v/>
      </c>
      <c r="K118" s="96"/>
    </row>
    <row r="119" customFormat="false" ht="24" hidden="false" customHeight="true" outlineLevel="0" collapsed="false">
      <c r="B119" s="116"/>
      <c r="C119" s="173"/>
      <c r="D119" s="91"/>
      <c r="E119" s="91"/>
      <c r="F119" s="92"/>
      <c r="G119" s="174"/>
      <c r="H119" s="175" t="str">
        <f aca="false">IF(G119="","",REPT("★",ROUND(G119,0))&amp;REPT("☆",5-ROUND(G119,0)))</f>
        <v/>
      </c>
      <c r="I119" s="92"/>
      <c r="J119" s="94" t="str">
        <f aca="false">IF(B119="","",IFERROR(INDEX(App_Status,MATCH(B119,App_Company,0)),"Not applied"))</f>
        <v/>
      </c>
      <c r="K119" s="96"/>
    </row>
    <row r="120" customFormat="false" ht="24" hidden="false" customHeight="true" outlineLevel="0" collapsed="false">
      <c r="B120" s="116"/>
      <c r="C120" s="173"/>
      <c r="D120" s="91"/>
      <c r="E120" s="91"/>
      <c r="F120" s="92"/>
      <c r="G120" s="174"/>
      <c r="H120" s="175" t="str">
        <f aca="false">IF(G120="","",REPT("★",ROUND(G120,0))&amp;REPT("☆",5-ROUND(G120,0)))</f>
        <v/>
      </c>
      <c r="I120" s="92"/>
      <c r="J120" s="94" t="str">
        <f aca="false">IF(B120="","",IFERROR(INDEX(App_Status,MATCH(B120,App_Company,0)),"Not applied"))</f>
        <v/>
      </c>
      <c r="K120" s="96"/>
    </row>
    <row r="121" customFormat="false" ht="24" hidden="false" customHeight="true" outlineLevel="0" collapsed="false">
      <c r="B121" s="116"/>
      <c r="C121" s="173"/>
      <c r="D121" s="91"/>
      <c r="E121" s="91"/>
      <c r="F121" s="92"/>
      <c r="G121" s="174"/>
      <c r="H121" s="175" t="str">
        <f aca="false">IF(G121="","",REPT("★",ROUND(G121,0))&amp;REPT("☆",5-ROUND(G121,0)))</f>
        <v/>
      </c>
      <c r="I121" s="92"/>
      <c r="J121" s="94" t="str">
        <f aca="false">IF(B121="","",IFERROR(INDEX(App_Status,MATCH(B121,App_Company,0)),"Not applied"))</f>
        <v/>
      </c>
      <c r="K121" s="96"/>
    </row>
    <row r="122" customFormat="false" ht="24" hidden="false" customHeight="true" outlineLevel="0" collapsed="false">
      <c r="B122" s="116"/>
      <c r="C122" s="173"/>
      <c r="D122" s="91"/>
      <c r="E122" s="91"/>
      <c r="F122" s="92"/>
      <c r="G122" s="174"/>
      <c r="H122" s="175" t="str">
        <f aca="false">IF(G122="","",REPT("★",ROUND(G122,0))&amp;REPT("☆",5-ROUND(G122,0)))</f>
        <v/>
      </c>
      <c r="I122" s="92"/>
      <c r="J122" s="94" t="str">
        <f aca="false">IF(B122="","",IFERROR(INDEX(App_Status,MATCH(B122,App_Company,0)),"Not applied"))</f>
        <v/>
      </c>
      <c r="K122" s="96"/>
    </row>
    <row r="123" customFormat="false" ht="24" hidden="false" customHeight="true" outlineLevel="0" collapsed="false">
      <c r="B123" s="116"/>
      <c r="C123" s="173"/>
      <c r="D123" s="91"/>
      <c r="E123" s="91"/>
      <c r="F123" s="92"/>
      <c r="G123" s="174"/>
      <c r="H123" s="175" t="str">
        <f aca="false">IF(G123="","",REPT("★",ROUND(G123,0))&amp;REPT("☆",5-ROUND(G123,0)))</f>
        <v/>
      </c>
      <c r="I123" s="92"/>
      <c r="J123" s="94" t="str">
        <f aca="false">IF(B123="","",IFERROR(INDEX(App_Status,MATCH(B123,App_Company,0)),"Not applied"))</f>
        <v/>
      </c>
      <c r="K123" s="96"/>
    </row>
    <row r="124" customFormat="false" ht="24" hidden="false" customHeight="true" outlineLevel="0" collapsed="false">
      <c r="B124" s="116"/>
      <c r="C124" s="173"/>
      <c r="D124" s="91"/>
      <c r="E124" s="91"/>
      <c r="F124" s="92"/>
      <c r="G124" s="174"/>
      <c r="H124" s="175" t="str">
        <f aca="false">IF(G124="","",REPT("★",ROUND(G124,0))&amp;REPT("☆",5-ROUND(G124,0)))</f>
        <v/>
      </c>
      <c r="I124" s="92"/>
      <c r="J124" s="94" t="str">
        <f aca="false">IF(B124="","",IFERROR(INDEX(App_Status,MATCH(B124,App_Company,0)),"Not applied"))</f>
        <v/>
      </c>
      <c r="K124" s="96"/>
    </row>
    <row r="125" customFormat="false" ht="24" hidden="false" customHeight="true" outlineLevel="0" collapsed="false">
      <c r="B125" s="116"/>
      <c r="C125" s="173"/>
      <c r="D125" s="91"/>
      <c r="E125" s="91"/>
      <c r="F125" s="92"/>
      <c r="G125" s="174"/>
      <c r="H125" s="175" t="str">
        <f aca="false">IF(G125="","",REPT("★",ROUND(G125,0))&amp;REPT("☆",5-ROUND(G125,0)))</f>
        <v/>
      </c>
      <c r="I125" s="92"/>
      <c r="J125" s="94" t="str">
        <f aca="false">IF(B125="","",IFERROR(INDEX(App_Status,MATCH(B125,App_Company,0)),"Not applied"))</f>
        <v/>
      </c>
      <c r="K125" s="96"/>
    </row>
    <row r="126" customFormat="false" ht="24" hidden="false" customHeight="true" outlineLevel="0" collapsed="false">
      <c r="B126" s="116"/>
      <c r="C126" s="173"/>
      <c r="D126" s="91"/>
      <c r="E126" s="91"/>
      <c r="F126" s="92"/>
      <c r="G126" s="174"/>
      <c r="H126" s="175" t="str">
        <f aca="false">IF(G126="","",REPT("★",ROUND(G126,0))&amp;REPT("☆",5-ROUND(G126,0)))</f>
        <v/>
      </c>
      <c r="I126" s="92"/>
      <c r="J126" s="94" t="str">
        <f aca="false">IF(B126="","",IFERROR(INDEX(App_Status,MATCH(B126,App_Company,0)),"Not applied"))</f>
        <v/>
      </c>
      <c r="K126" s="96"/>
    </row>
    <row r="127" customFormat="false" ht="24" hidden="false" customHeight="true" outlineLevel="0" collapsed="false">
      <c r="B127" s="116"/>
      <c r="C127" s="173"/>
      <c r="D127" s="91"/>
      <c r="E127" s="91"/>
      <c r="F127" s="92"/>
      <c r="G127" s="174"/>
      <c r="H127" s="175" t="str">
        <f aca="false">IF(G127="","",REPT("★",ROUND(G127,0))&amp;REPT("☆",5-ROUND(G127,0)))</f>
        <v/>
      </c>
      <c r="I127" s="92"/>
      <c r="J127" s="94" t="str">
        <f aca="false">IF(B127="","",IFERROR(INDEX(App_Status,MATCH(B127,App_Company,0)),"Not applied"))</f>
        <v/>
      </c>
      <c r="K127" s="96"/>
    </row>
    <row r="128" customFormat="false" ht="24" hidden="false" customHeight="true" outlineLevel="0" collapsed="false">
      <c r="B128" s="116"/>
      <c r="C128" s="173"/>
      <c r="D128" s="91"/>
      <c r="E128" s="91"/>
      <c r="F128" s="92"/>
      <c r="G128" s="174"/>
      <c r="H128" s="175" t="str">
        <f aca="false">IF(G128="","",REPT("★",ROUND(G128,0))&amp;REPT("☆",5-ROUND(G128,0)))</f>
        <v/>
      </c>
      <c r="I128" s="92"/>
      <c r="J128" s="94" t="str">
        <f aca="false">IF(B128="","",IFERROR(INDEX(App_Status,MATCH(B128,App_Company,0)),"Not applied"))</f>
        <v/>
      </c>
      <c r="K128" s="96"/>
    </row>
    <row r="129" customFormat="false" ht="24" hidden="false" customHeight="true" outlineLevel="0" collapsed="false">
      <c r="B129" s="116"/>
      <c r="C129" s="173"/>
      <c r="D129" s="91"/>
      <c r="E129" s="91"/>
      <c r="F129" s="92"/>
      <c r="G129" s="174"/>
      <c r="H129" s="175" t="str">
        <f aca="false">IF(G129="","",REPT("★",ROUND(G129,0))&amp;REPT("☆",5-ROUND(G129,0)))</f>
        <v/>
      </c>
      <c r="I129" s="92"/>
      <c r="J129" s="94" t="str">
        <f aca="false">IF(B129="","",IFERROR(INDEX(App_Status,MATCH(B129,App_Company,0)),"Not applied"))</f>
        <v/>
      </c>
      <c r="K129" s="96"/>
    </row>
    <row r="130" customFormat="false" ht="24" hidden="false" customHeight="true" outlineLevel="0" collapsed="false">
      <c r="B130" s="116"/>
      <c r="C130" s="173"/>
      <c r="D130" s="91"/>
      <c r="E130" s="91"/>
      <c r="F130" s="92"/>
      <c r="G130" s="174"/>
      <c r="H130" s="175" t="str">
        <f aca="false">IF(G130="","",REPT("★",ROUND(G130,0))&amp;REPT("☆",5-ROUND(G130,0)))</f>
        <v/>
      </c>
      <c r="I130" s="92"/>
      <c r="J130" s="94" t="str">
        <f aca="false">IF(B130="","",IFERROR(INDEX(App_Status,MATCH(B130,App_Company,0)),"Not applied"))</f>
        <v/>
      </c>
      <c r="K130" s="96"/>
    </row>
    <row r="131" customFormat="false" ht="24" hidden="false" customHeight="true" outlineLevel="0" collapsed="false">
      <c r="B131" s="116"/>
      <c r="C131" s="173"/>
      <c r="D131" s="91"/>
      <c r="E131" s="91"/>
      <c r="F131" s="92"/>
      <c r="G131" s="174"/>
      <c r="H131" s="175" t="str">
        <f aca="false">IF(G131="","",REPT("★",ROUND(G131,0))&amp;REPT("☆",5-ROUND(G131,0)))</f>
        <v/>
      </c>
      <c r="I131" s="92"/>
      <c r="J131" s="94" t="str">
        <f aca="false">IF(B131="","",IFERROR(INDEX(App_Status,MATCH(B131,App_Company,0)),"Not applied"))</f>
        <v/>
      </c>
      <c r="K131" s="96"/>
    </row>
    <row r="132" customFormat="false" ht="24" hidden="false" customHeight="true" outlineLevel="0" collapsed="false">
      <c r="B132" s="116"/>
      <c r="C132" s="173"/>
      <c r="D132" s="91"/>
      <c r="E132" s="91"/>
      <c r="F132" s="92"/>
      <c r="G132" s="174"/>
      <c r="H132" s="175" t="str">
        <f aca="false">IF(G132="","",REPT("★",ROUND(G132,0))&amp;REPT("☆",5-ROUND(G132,0)))</f>
        <v/>
      </c>
      <c r="I132" s="92"/>
      <c r="J132" s="94" t="str">
        <f aca="false">IF(B132="","",IFERROR(INDEX(App_Status,MATCH(B132,App_Company,0)),"Not applied"))</f>
        <v/>
      </c>
      <c r="K132" s="96"/>
    </row>
    <row r="133" customFormat="false" ht="24" hidden="false" customHeight="true" outlineLevel="0" collapsed="false">
      <c r="B133" s="116"/>
      <c r="C133" s="173"/>
      <c r="D133" s="91"/>
      <c r="E133" s="91"/>
      <c r="F133" s="92"/>
      <c r="G133" s="174"/>
      <c r="H133" s="175" t="str">
        <f aca="false">IF(G133="","",REPT("★",ROUND(G133,0))&amp;REPT("☆",5-ROUND(G133,0)))</f>
        <v/>
      </c>
      <c r="I133" s="92"/>
      <c r="J133" s="94" t="str">
        <f aca="false">IF(B133="","",IFERROR(INDEX(App_Status,MATCH(B133,App_Company,0)),"Not applied"))</f>
        <v/>
      </c>
      <c r="K133" s="96"/>
    </row>
    <row r="134" customFormat="false" ht="24" hidden="false" customHeight="true" outlineLevel="0" collapsed="false">
      <c r="B134" s="116"/>
      <c r="C134" s="173"/>
      <c r="D134" s="91"/>
      <c r="E134" s="91"/>
      <c r="F134" s="92"/>
      <c r="G134" s="174"/>
      <c r="H134" s="175" t="str">
        <f aca="false">IF(G134="","",REPT("★",ROUND(G134,0))&amp;REPT("☆",5-ROUND(G134,0)))</f>
        <v/>
      </c>
      <c r="I134" s="92"/>
      <c r="J134" s="94" t="str">
        <f aca="false">IF(B134="","",IFERROR(INDEX(App_Status,MATCH(B134,App_Company,0)),"Not applied"))</f>
        <v/>
      </c>
      <c r="K134" s="96"/>
    </row>
    <row r="135" customFormat="false" ht="24" hidden="false" customHeight="true" outlineLevel="0" collapsed="false">
      <c r="B135" s="116"/>
      <c r="C135" s="173"/>
      <c r="D135" s="91"/>
      <c r="E135" s="91"/>
      <c r="F135" s="92"/>
      <c r="G135" s="174"/>
      <c r="H135" s="175" t="str">
        <f aca="false">IF(G135="","",REPT("★",ROUND(G135,0))&amp;REPT("☆",5-ROUND(G135,0)))</f>
        <v/>
      </c>
      <c r="I135" s="92"/>
      <c r="J135" s="94" t="str">
        <f aca="false">IF(B135="","",IFERROR(INDEX(App_Status,MATCH(B135,App_Company,0)),"Not applied"))</f>
        <v/>
      </c>
      <c r="K135" s="96"/>
    </row>
    <row r="136" customFormat="false" ht="24" hidden="false" customHeight="true" outlineLevel="0" collapsed="false">
      <c r="B136" s="116"/>
      <c r="C136" s="173"/>
      <c r="D136" s="91"/>
      <c r="E136" s="91"/>
      <c r="F136" s="92"/>
      <c r="G136" s="174"/>
      <c r="H136" s="175" t="str">
        <f aca="false">IF(G136="","",REPT("★",ROUND(G136,0))&amp;REPT("☆",5-ROUND(G136,0)))</f>
        <v/>
      </c>
      <c r="I136" s="92"/>
      <c r="J136" s="94" t="str">
        <f aca="false">IF(B136="","",IFERROR(INDEX(App_Status,MATCH(B136,App_Company,0)),"Not applied"))</f>
        <v/>
      </c>
      <c r="K136" s="96"/>
    </row>
    <row r="137" customFormat="false" ht="24" hidden="false" customHeight="true" outlineLevel="0" collapsed="false">
      <c r="B137" s="116"/>
      <c r="C137" s="173"/>
      <c r="D137" s="91"/>
      <c r="E137" s="91"/>
      <c r="F137" s="92"/>
      <c r="G137" s="174"/>
      <c r="H137" s="175" t="str">
        <f aca="false">IF(G137="","",REPT("★",ROUND(G137,0))&amp;REPT("☆",5-ROUND(G137,0)))</f>
        <v/>
      </c>
      <c r="I137" s="92"/>
      <c r="J137" s="94" t="str">
        <f aca="false">IF(B137="","",IFERROR(INDEX(App_Status,MATCH(B137,App_Company,0)),"Not applied"))</f>
        <v/>
      </c>
      <c r="K137" s="96"/>
    </row>
    <row r="138" customFormat="false" ht="24" hidden="false" customHeight="true" outlineLevel="0" collapsed="false">
      <c r="B138" s="116"/>
      <c r="C138" s="173"/>
      <c r="D138" s="91"/>
      <c r="E138" s="91"/>
      <c r="F138" s="92"/>
      <c r="G138" s="174"/>
      <c r="H138" s="175" t="str">
        <f aca="false">IF(G138="","",REPT("★",ROUND(G138,0))&amp;REPT("☆",5-ROUND(G138,0)))</f>
        <v/>
      </c>
      <c r="I138" s="92"/>
      <c r="J138" s="94" t="str">
        <f aca="false">IF(B138="","",IFERROR(INDEX(App_Status,MATCH(B138,App_Company,0)),"Not applied"))</f>
        <v/>
      </c>
      <c r="K138" s="96"/>
    </row>
    <row r="139" customFormat="false" ht="24" hidden="false" customHeight="true" outlineLevel="0" collapsed="false">
      <c r="B139" s="116"/>
      <c r="C139" s="173"/>
      <c r="D139" s="91"/>
      <c r="E139" s="91"/>
      <c r="F139" s="92"/>
      <c r="G139" s="174"/>
      <c r="H139" s="175" t="str">
        <f aca="false">IF(G139="","",REPT("★",ROUND(G139,0))&amp;REPT("☆",5-ROUND(G139,0)))</f>
        <v/>
      </c>
      <c r="I139" s="92"/>
      <c r="J139" s="94" t="str">
        <f aca="false">IF(B139="","",IFERROR(INDEX(App_Status,MATCH(B139,App_Company,0)),"Not applied"))</f>
        <v/>
      </c>
      <c r="K139" s="96"/>
    </row>
    <row r="140" customFormat="false" ht="24" hidden="false" customHeight="true" outlineLevel="0" collapsed="false">
      <c r="B140" s="116"/>
      <c r="C140" s="173"/>
      <c r="D140" s="91"/>
      <c r="E140" s="91"/>
      <c r="F140" s="92"/>
      <c r="G140" s="174"/>
      <c r="H140" s="175" t="str">
        <f aca="false">IF(G140="","",REPT("★",ROUND(G140,0))&amp;REPT("☆",5-ROUND(G140,0)))</f>
        <v/>
      </c>
      <c r="I140" s="92"/>
      <c r="J140" s="94" t="str">
        <f aca="false">IF(B140="","",IFERROR(INDEX(App_Status,MATCH(B140,App_Company,0)),"Not applied"))</f>
        <v/>
      </c>
      <c r="K140" s="96"/>
    </row>
    <row r="141" customFormat="false" ht="24" hidden="false" customHeight="true" outlineLevel="0" collapsed="false">
      <c r="B141" s="116"/>
      <c r="C141" s="173"/>
      <c r="D141" s="91"/>
      <c r="E141" s="91"/>
      <c r="F141" s="92"/>
      <c r="G141" s="174"/>
      <c r="H141" s="175" t="str">
        <f aca="false">IF(G141="","",REPT("★",ROUND(G141,0))&amp;REPT("☆",5-ROUND(G141,0)))</f>
        <v/>
      </c>
      <c r="I141" s="92"/>
      <c r="J141" s="94" t="str">
        <f aca="false">IF(B141="","",IFERROR(INDEX(App_Status,MATCH(B141,App_Company,0)),"Not applied"))</f>
        <v/>
      </c>
      <c r="K141" s="96"/>
    </row>
    <row r="142" customFormat="false" ht="24" hidden="false" customHeight="true" outlineLevel="0" collapsed="false">
      <c r="B142" s="116"/>
      <c r="C142" s="173"/>
      <c r="D142" s="91"/>
      <c r="E142" s="91"/>
      <c r="F142" s="92"/>
      <c r="G142" s="174"/>
      <c r="H142" s="175" t="str">
        <f aca="false">IF(G142="","",REPT("★",ROUND(G142,0))&amp;REPT("☆",5-ROUND(G142,0)))</f>
        <v/>
      </c>
      <c r="I142" s="92"/>
      <c r="J142" s="94" t="str">
        <f aca="false">IF(B142="","",IFERROR(INDEX(App_Status,MATCH(B142,App_Company,0)),"Not applied"))</f>
        <v/>
      </c>
      <c r="K142" s="96"/>
    </row>
    <row r="143" customFormat="false" ht="24" hidden="false" customHeight="true" outlineLevel="0" collapsed="false">
      <c r="B143" s="116"/>
      <c r="C143" s="173"/>
      <c r="D143" s="91"/>
      <c r="E143" s="91"/>
      <c r="F143" s="92"/>
      <c r="G143" s="174"/>
      <c r="H143" s="175" t="str">
        <f aca="false">IF(G143="","",REPT("★",ROUND(G143,0))&amp;REPT("☆",5-ROUND(G143,0)))</f>
        <v/>
      </c>
      <c r="I143" s="92"/>
      <c r="J143" s="94" t="str">
        <f aca="false">IF(B143="","",IFERROR(INDEX(App_Status,MATCH(B143,App_Company,0)),"Not applied"))</f>
        <v/>
      </c>
      <c r="K143" s="96"/>
    </row>
    <row r="144" customFormat="false" ht="24" hidden="false" customHeight="true" outlineLevel="0" collapsed="false">
      <c r="B144" s="116"/>
      <c r="C144" s="173"/>
      <c r="D144" s="91"/>
      <c r="E144" s="91"/>
      <c r="F144" s="92"/>
      <c r="G144" s="174"/>
      <c r="H144" s="175" t="str">
        <f aca="false">IF(G144="","",REPT("★",ROUND(G144,0))&amp;REPT("☆",5-ROUND(G144,0)))</f>
        <v/>
      </c>
      <c r="I144" s="92"/>
      <c r="J144" s="94" t="str">
        <f aca="false">IF(B144="","",IFERROR(INDEX(App_Status,MATCH(B144,App_Company,0)),"Not applied"))</f>
        <v/>
      </c>
      <c r="K144" s="96"/>
    </row>
    <row r="145" customFormat="false" ht="24" hidden="false" customHeight="true" outlineLevel="0" collapsed="false">
      <c r="B145" s="116"/>
      <c r="C145" s="173"/>
      <c r="D145" s="91"/>
      <c r="E145" s="91"/>
      <c r="F145" s="92"/>
      <c r="G145" s="174"/>
      <c r="H145" s="175" t="str">
        <f aca="false">IF(G145="","",REPT("★",ROUND(G145,0))&amp;REPT("☆",5-ROUND(G145,0)))</f>
        <v/>
      </c>
      <c r="I145" s="92"/>
      <c r="J145" s="94" t="str">
        <f aca="false">IF(B145="","",IFERROR(INDEX(App_Status,MATCH(B145,App_Company,0)),"Not applied"))</f>
        <v/>
      </c>
      <c r="K145" s="96"/>
    </row>
    <row r="146" customFormat="false" ht="24" hidden="false" customHeight="true" outlineLevel="0" collapsed="false">
      <c r="B146" s="116"/>
      <c r="C146" s="173"/>
      <c r="D146" s="91"/>
      <c r="E146" s="91"/>
      <c r="F146" s="92"/>
      <c r="G146" s="174"/>
      <c r="H146" s="175" t="str">
        <f aca="false">IF(G146="","",REPT("★",ROUND(G146,0))&amp;REPT("☆",5-ROUND(G146,0)))</f>
        <v/>
      </c>
      <c r="I146" s="92"/>
      <c r="J146" s="94" t="str">
        <f aca="false">IF(B146="","",IFERROR(INDEX(App_Status,MATCH(B146,App_Company,0)),"Not applied"))</f>
        <v/>
      </c>
      <c r="K146" s="96"/>
    </row>
    <row r="147" customFormat="false" ht="24" hidden="false" customHeight="true" outlineLevel="0" collapsed="false">
      <c r="B147" s="116"/>
      <c r="C147" s="173"/>
      <c r="D147" s="91"/>
      <c r="E147" s="91"/>
      <c r="F147" s="92"/>
      <c r="G147" s="174"/>
      <c r="H147" s="175" t="str">
        <f aca="false">IF(G147="","",REPT("★",ROUND(G147,0))&amp;REPT("☆",5-ROUND(G147,0)))</f>
        <v/>
      </c>
      <c r="I147" s="92"/>
      <c r="J147" s="94" t="str">
        <f aca="false">IF(B147="","",IFERROR(INDEX(App_Status,MATCH(B147,App_Company,0)),"Not applied"))</f>
        <v/>
      </c>
      <c r="K147" s="96"/>
    </row>
    <row r="148" customFormat="false" ht="24" hidden="false" customHeight="true" outlineLevel="0" collapsed="false">
      <c r="B148" s="116"/>
      <c r="C148" s="173"/>
      <c r="D148" s="91"/>
      <c r="E148" s="91"/>
      <c r="F148" s="92"/>
      <c r="G148" s="174"/>
      <c r="H148" s="175" t="str">
        <f aca="false">IF(G148="","",REPT("★",ROUND(G148,0))&amp;REPT("☆",5-ROUND(G148,0)))</f>
        <v/>
      </c>
      <c r="I148" s="92"/>
      <c r="J148" s="94" t="str">
        <f aca="false">IF(B148="","",IFERROR(INDEX(App_Status,MATCH(B148,App_Company,0)),"Not applied"))</f>
        <v/>
      </c>
      <c r="K148" s="96"/>
    </row>
    <row r="149" customFormat="false" ht="24" hidden="false" customHeight="true" outlineLevel="0" collapsed="false">
      <c r="B149" s="116"/>
      <c r="C149" s="173"/>
      <c r="D149" s="91"/>
      <c r="E149" s="91"/>
      <c r="F149" s="92"/>
      <c r="G149" s="174"/>
      <c r="H149" s="175" t="str">
        <f aca="false">IF(G149="","",REPT("★",ROUND(G149,0))&amp;REPT("☆",5-ROUND(G149,0)))</f>
        <v/>
      </c>
      <c r="I149" s="92"/>
      <c r="J149" s="94" t="str">
        <f aca="false">IF(B149="","",IFERROR(INDEX(App_Status,MATCH(B149,App_Company,0)),"Not applied"))</f>
        <v/>
      </c>
      <c r="K149" s="96"/>
    </row>
    <row r="150" customFormat="false" ht="24" hidden="false" customHeight="true" outlineLevel="0" collapsed="false">
      <c r="B150" s="116"/>
      <c r="C150" s="173"/>
      <c r="D150" s="91"/>
      <c r="E150" s="91"/>
      <c r="F150" s="92"/>
      <c r="G150" s="174"/>
      <c r="H150" s="175" t="str">
        <f aca="false">IF(G150="","",REPT("★",ROUND(G150,0))&amp;REPT("☆",5-ROUND(G150,0)))</f>
        <v/>
      </c>
      <c r="I150" s="92"/>
      <c r="J150" s="94" t="str">
        <f aca="false">IF(B150="","",IFERROR(INDEX(App_Status,MATCH(B150,App_Company,0)),"Not applied"))</f>
        <v/>
      </c>
      <c r="K150" s="96"/>
    </row>
    <row r="151" customFormat="false" ht="24" hidden="false" customHeight="true" outlineLevel="0" collapsed="false">
      <c r="B151" s="116"/>
      <c r="C151" s="173"/>
      <c r="D151" s="91"/>
      <c r="E151" s="91"/>
      <c r="F151" s="92"/>
      <c r="G151" s="174"/>
      <c r="H151" s="175" t="str">
        <f aca="false">IF(G151="","",REPT("★",ROUND(G151,0))&amp;REPT("☆",5-ROUND(G151,0)))</f>
        <v/>
      </c>
      <c r="I151" s="92"/>
      <c r="J151" s="94" t="str">
        <f aca="false">IF(B151="","",IFERROR(INDEX(App_Status,MATCH(B151,App_Company,0)),"Not applied"))</f>
        <v/>
      </c>
      <c r="K151" s="96"/>
    </row>
    <row r="152" customFormat="false" ht="24" hidden="false" customHeight="true" outlineLevel="0" collapsed="false">
      <c r="B152" s="116"/>
      <c r="C152" s="173"/>
      <c r="D152" s="91"/>
      <c r="E152" s="91"/>
      <c r="F152" s="92"/>
      <c r="G152" s="174"/>
      <c r="H152" s="175" t="str">
        <f aca="false">IF(G152="","",REPT("★",ROUND(G152,0))&amp;REPT("☆",5-ROUND(G152,0)))</f>
        <v/>
      </c>
      <c r="I152" s="92"/>
      <c r="J152" s="94" t="str">
        <f aca="false">IF(B152="","",IFERROR(INDEX(App_Status,MATCH(B152,App_Company,0)),"Not applied"))</f>
        <v/>
      </c>
      <c r="K152" s="96"/>
    </row>
    <row r="153" customFormat="false" ht="24" hidden="false" customHeight="true" outlineLevel="0" collapsed="false">
      <c r="B153" s="116"/>
      <c r="C153" s="173"/>
      <c r="D153" s="91"/>
      <c r="E153" s="91"/>
      <c r="F153" s="92"/>
      <c r="G153" s="174"/>
      <c r="H153" s="175" t="str">
        <f aca="false">IF(G153="","",REPT("★",ROUND(G153,0))&amp;REPT("☆",5-ROUND(G153,0)))</f>
        <v/>
      </c>
      <c r="I153" s="92"/>
      <c r="J153" s="94" t="str">
        <f aca="false">IF(B153="","",IFERROR(INDEX(App_Status,MATCH(B153,App_Company,0)),"Not applied"))</f>
        <v/>
      </c>
      <c r="K153" s="96"/>
    </row>
    <row r="154" customFormat="false" ht="24" hidden="false" customHeight="true" outlineLevel="0" collapsed="false">
      <c r="B154" s="116"/>
      <c r="C154" s="173"/>
      <c r="D154" s="91"/>
      <c r="E154" s="91"/>
      <c r="F154" s="92"/>
      <c r="G154" s="174"/>
      <c r="H154" s="175" t="str">
        <f aca="false">IF(G154="","",REPT("★",ROUND(G154,0))&amp;REPT("☆",5-ROUND(G154,0)))</f>
        <v/>
      </c>
      <c r="I154" s="92"/>
      <c r="J154" s="94" t="str">
        <f aca="false">IF(B154="","",IFERROR(INDEX(App_Status,MATCH(B154,App_Company,0)),"Not applied"))</f>
        <v/>
      </c>
      <c r="K154" s="96"/>
    </row>
    <row r="155" customFormat="false" ht="24" hidden="false" customHeight="true" outlineLevel="0" collapsed="false">
      <c r="B155" s="116"/>
      <c r="C155" s="173"/>
      <c r="D155" s="91"/>
      <c r="E155" s="91"/>
      <c r="F155" s="92"/>
      <c r="G155" s="174"/>
      <c r="H155" s="175" t="str">
        <f aca="false">IF(G155="","",REPT("★",ROUND(G155,0))&amp;REPT("☆",5-ROUND(G155,0)))</f>
        <v/>
      </c>
      <c r="I155" s="92"/>
      <c r="J155" s="94" t="str">
        <f aca="false">IF(B155="","",IFERROR(INDEX(App_Status,MATCH(B155,App_Company,0)),"Not applied"))</f>
        <v/>
      </c>
      <c r="K155" s="96"/>
    </row>
    <row r="156" customFormat="false" ht="24" hidden="false" customHeight="true" outlineLevel="0" collapsed="false">
      <c r="B156" s="116"/>
      <c r="C156" s="173"/>
      <c r="D156" s="91"/>
      <c r="E156" s="91"/>
      <c r="F156" s="92"/>
      <c r="G156" s="174"/>
      <c r="H156" s="175" t="str">
        <f aca="false">IF(G156="","",REPT("★",ROUND(G156,0))&amp;REPT("☆",5-ROUND(G156,0)))</f>
        <v/>
      </c>
      <c r="I156" s="92"/>
      <c r="J156" s="94" t="str">
        <f aca="false">IF(B156="","",IFERROR(INDEX(App_Status,MATCH(B156,App_Company,0)),"Not applied"))</f>
        <v/>
      </c>
      <c r="K156" s="96"/>
    </row>
    <row r="157" customFormat="false" ht="24" hidden="false" customHeight="true" outlineLevel="0" collapsed="false">
      <c r="B157" s="116"/>
      <c r="C157" s="173"/>
      <c r="D157" s="91"/>
      <c r="E157" s="91"/>
      <c r="F157" s="92"/>
      <c r="G157" s="174"/>
      <c r="H157" s="175" t="str">
        <f aca="false">IF(G157="","",REPT("★",ROUND(G157,0))&amp;REPT("☆",5-ROUND(G157,0)))</f>
        <v/>
      </c>
      <c r="I157" s="92"/>
      <c r="J157" s="94" t="str">
        <f aca="false">IF(B157="","",IFERROR(INDEX(App_Status,MATCH(B157,App_Company,0)),"Not applied"))</f>
        <v/>
      </c>
      <c r="K157" s="96"/>
    </row>
    <row r="158" customFormat="false" ht="24" hidden="false" customHeight="true" outlineLevel="0" collapsed="false">
      <c r="B158" s="116"/>
      <c r="C158" s="173"/>
      <c r="D158" s="91"/>
      <c r="E158" s="91"/>
      <c r="F158" s="92"/>
      <c r="G158" s="174"/>
      <c r="H158" s="175" t="str">
        <f aca="false">IF(G158="","",REPT("★",ROUND(G158,0))&amp;REPT("☆",5-ROUND(G158,0)))</f>
        <v/>
      </c>
      <c r="I158" s="92"/>
      <c r="J158" s="94" t="str">
        <f aca="false">IF(B158="","",IFERROR(INDEX(App_Status,MATCH(B158,App_Company,0)),"Not applied"))</f>
        <v/>
      </c>
      <c r="K158" s="96"/>
    </row>
    <row r="159" customFormat="false" ht="24" hidden="false" customHeight="true" outlineLevel="0" collapsed="false">
      <c r="B159" s="116"/>
      <c r="C159" s="173"/>
      <c r="D159" s="91"/>
      <c r="E159" s="91"/>
      <c r="F159" s="92"/>
      <c r="G159" s="174"/>
      <c r="H159" s="175" t="str">
        <f aca="false">IF(G159="","",REPT("★",ROUND(G159,0))&amp;REPT("☆",5-ROUND(G159,0)))</f>
        <v/>
      </c>
      <c r="I159" s="92"/>
      <c r="J159" s="94" t="str">
        <f aca="false">IF(B159="","",IFERROR(INDEX(App_Status,MATCH(B159,App_Company,0)),"Not applied"))</f>
        <v/>
      </c>
      <c r="K159" s="96"/>
    </row>
    <row r="160" customFormat="false" ht="24" hidden="false" customHeight="true" outlineLevel="0" collapsed="false">
      <c r="B160" s="116"/>
      <c r="C160" s="173"/>
      <c r="D160" s="91"/>
      <c r="E160" s="91"/>
      <c r="F160" s="92"/>
      <c r="G160" s="174"/>
      <c r="H160" s="175" t="str">
        <f aca="false">IF(G160="","",REPT("★",ROUND(G160,0))&amp;REPT("☆",5-ROUND(G160,0)))</f>
        <v/>
      </c>
      <c r="I160" s="92"/>
      <c r="J160" s="94" t="str">
        <f aca="false">IF(B160="","",IFERROR(INDEX(App_Status,MATCH(B160,App_Company,0)),"Not applied"))</f>
        <v/>
      </c>
      <c r="K160" s="96"/>
    </row>
    <row r="161" customFormat="false" ht="24" hidden="false" customHeight="true" outlineLevel="0" collapsed="false">
      <c r="B161" s="116"/>
      <c r="C161" s="173"/>
      <c r="D161" s="91"/>
      <c r="E161" s="91"/>
      <c r="F161" s="92"/>
      <c r="G161" s="174"/>
      <c r="H161" s="175" t="str">
        <f aca="false">IF(G161="","",REPT("★",ROUND(G161,0))&amp;REPT("☆",5-ROUND(G161,0)))</f>
        <v/>
      </c>
      <c r="I161" s="92"/>
      <c r="J161" s="94" t="str">
        <f aca="false">IF(B161="","",IFERROR(INDEX(App_Status,MATCH(B161,App_Company,0)),"Not applied"))</f>
        <v/>
      </c>
      <c r="K161" s="96"/>
    </row>
    <row r="162" customFormat="false" ht="24" hidden="false" customHeight="true" outlineLevel="0" collapsed="false">
      <c r="B162" s="116"/>
      <c r="C162" s="173"/>
      <c r="D162" s="91"/>
      <c r="E162" s="91"/>
      <c r="F162" s="92"/>
      <c r="G162" s="174"/>
      <c r="H162" s="175" t="str">
        <f aca="false">IF(G162="","",REPT("★",ROUND(G162,0))&amp;REPT("☆",5-ROUND(G162,0)))</f>
        <v/>
      </c>
      <c r="I162" s="92"/>
      <c r="J162" s="94" t="str">
        <f aca="false">IF(B162="","",IFERROR(INDEX(App_Status,MATCH(B162,App_Company,0)),"Not applied"))</f>
        <v/>
      </c>
      <c r="K162" s="96"/>
    </row>
    <row r="163" customFormat="false" ht="24" hidden="false" customHeight="true" outlineLevel="0" collapsed="false">
      <c r="B163" s="116"/>
      <c r="C163" s="173"/>
      <c r="D163" s="91"/>
      <c r="E163" s="91"/>
      <c r="F163" s="92"/>
      <c r="G163" s="174"/>
      <c r="H163" s="175" t="str">
        <f aca="false">IF(G163="","",REPT("★",ROUND(G163,0))&amp;REPT("☆",5-ROUND(G163,0)))</f>
        <v/>
      </c>
      <c r="I163" s="92"/>
      <c r="J163" s="94" t="str">
        <f aca="false">IF(B163="","",IFERROR(INDEX(App_Status,MATCH(B163,App_Company,0)),"Not applied"))</f>
        <v/>
      </c>
      <c r="K163" s="96"/>
    </row>
    <row r="164" customFormat="false" ht="24" hidden="false" customHeight="true" outlineLevel="0" collapsed="false">
      <c r="B164" s="116"/>
      <c r="C164" s="173"/>
      <c r="D164" s="91"/>
      <c r="E164" s="91"/>
      <c r="F164" s="92"/>
      <c r="G164" s="174"/>
      <c r="H164" s="175" t="str">
        <f aca="false">IF(G164="","",REPT("★",ROUND(G164,0))&amp;REPT("☆",5-ROUND(G164,0)))</f>
        <v/>
      </c>
      <c r="I164" s="92"/>
      <c r="J164" s="94" t="str">
        <f aca="false">IF(B164="","",IFERROR(INDEX(App_Status,MATCH(B164,App_Company,0)),"Not applied"))</f>
        <v/>
      </c>
      <c r="K164" s="96"/>
    </row>
    <row r="165" customFormat="false" ht="24" hidden="false" customHeight="true" outlineLevel="0" collapsed="false">
      <c r="B165" s="116"/>
      <c r="C165" s="173"/>
      <c r="D165" s="91"/>
      <c r="E165" s="91"/>
      <c r="F165" s="92"/>
      <c r="G165" s="174"/>
      <c r="H165" s="175" t="str">
        <f aca="false">IF(G165="","",REPT("★",ROUND(G165,0))&amp;REPT("☆",5-ROUND(G165,0)))</f>
        <v/>
      </c>
      <c r="I165" s="92"/>
      <c r="J165" s="94" t="str">
        <f aca="false">IF(B165="","",IFERROR(INDEX(App_Status,MATCH(B165,App_Company,0)),"Not applied"))</f>
        <v/>
      </c>
      <c r="K165" s="96"/>
    </row>
    <row r="166" customFormat="false" ht="24" hidden="false" customHeight="true" outlineLevel="0" collapsed="false">
      <c r="B166" s="116"/>
      <c r="C166" s="173"/>
      <c r="D166" s="91"/>
      <c r="E166" s="91"/>
      <c r="F166" s="92"/>
      <c r="G166" s="174"/>
      <c r="H166" s="175" t="str">
        <f aca="false">IF(G166="","",REPT("★",ROUND(G166,0))&amp;REPT("☆",5-ROUND(G166,0)))</f>
        <v/>
      </c>
      <c r="I166" s="92"/>
      <c r="J166" s="94" t="str">
        <f aca="false">IF(B166="","",IFERROR(INDEX(App_Status,MATCH(B166,App_Company,0)),"Not applied"))</f>
        <v/>
      </c>
      <c r="K166" s="96"/>
    </row>
    <row r="167" customFormat="false" ht="24" hidden="false" customHeight="true" outlineLevel="0" collapsed="false">
      <c r="B167" s="116"/>
      <c r="C167" s="173"/>
      <c r="D167" s="91"/>
      <c r="E167" s="91"/>
      <c r="F167" s="92"/>
      <c r="G167" s="174"/>
      <c r="H167" s="175" t="str">
        <f aca="false">IF(G167="","",REPT("★",ROUND(G167,0))&amp;REPT("☆",5-ROUND(G167,0)))</f>
        <v/>
      </c>
      <c r="I167" s="92"/>
      <c r="J167" s="94" t="str">
        <f aca="false">IF(B167="","",IFERROR(INDEX(App_Status,MATCH(B167,App_Company,0)),"Not applied"))</f>
        <v/>
      </c>
      <c r="K167" s="96"/>
    </row>
    <row r="168" customFormat="false" ht="24" hidden="false" customHeight="true" outlineLevel="0" collapsed="false">
      <c r="B168" s="116"/>
      <c r="C168" s="173"/>
      <c r="D168" s="91"/>
      <c r="E168" s="91"/>
      <c r="F168" s="92"/>
      <c r="G168" s="174"/>
      <c r="H168" s="175" t="str">
        <f aca="false">IF(G168="","",REPT("★",ROUND(G168,0))&amp;REPT("☆",5-ROUND(G168,0)))</f>
        <v/>
      </c>
      <c r="I168" s="92"/>
      <c r="J168" s="94" t="str">
        <f aca="false">IF(B168="","",IFERROR(INDEX(App_Status,MATCH(B168,App_Company,0)),"Not applied"))</f>
        <v/>
      </c>
      <c r="K168" s="96"/>
    </row>
    <row r="169" customFormat="false" ht="24" hidden="false" customHeight="true" outlineLevel="0" collapsed="false">
      <c r="B169" s="116"/>
      <c r="C169" s="173"/>
      <c r="D169" s="91"/>
      <c r="E169" s="91"/>
      <c r="F169" s="92"/>
      <c r="G169" s="174"/>
      <c r="H169" s="175" t="str">
        <f aca="false">IF(G169="","",REPT("★",ROUND(G169,0))&amp;REPT("☆",5-ROUND(G169,0)))</f>
        <v/>
      </c>
      <c r="I169" s="92"/>
      <c r="J169" s="94" t="str">
        <f aca="false">IF(B169="","",IFERROR(INDEX(App_Status,MATCH(B169,App_Company,0)),"Not applied"))</f>
        <v/>
      </c>
      <c r="K169" s="96"/>
    </row>
    <row r="170" customFormat="false" ht="24" hidden="false" customHeight="true" outlineLevel="0" collapsed="false">
      <c r="B170" s="116"/>
      <c r="C170" s="173"/>
      <c r="D170" s="91"/>
      <c r="E170" s="91"/>
      <c r="F170" s="92"/>
      <c r="G170" s="174"/>
      <c r="H170" s="175" t="str">
        <f aca="false">IF(G170="","",REPT("★",ROUND(G170,0))&amp;REPT("☆",5-ROUND(G170,0)))</f>
        <v/>
      </c>
      <c r="I170" s="92"/>
      <c r="J170" s="94" t="str">
        <f aca="false">IF(B170="","",IFERROR(INDEX(App_Status,MATCH(B170,App_Company,0)),"Not applied"))</f>
        <v/>
      </c>
      <c r="K170" s="96"/>
    </row>
    <row r="171" customFormat="false" ht="24" hidden="false" customHeight="true" outlineLevel="0" collapsed="false">
      <c r="B171" s="116"/>
      <c r="C171" s="173"/>
      <c r="D171" s="91"/>
      <c r="E171" s="91"/>
      <c r="F171" s="92"/>
      <c r="G171" s="174"/>
      <c r="H171" s="175" t="str">
        <f aca="false">IF(G171="","",REPT("★",ROUND(G171,0))&amp;REPT("☆",5-ROUND(G171,0)))</f>
        <v/>
      </c>
      <c r="I171" s="92"/>
      <c r="J171" s="94" t="str">
        <f aca="false">IF(B171="","",IFERROR(INDEX(App_Status,MATCH(B171,App_Company,0)),"Not applied"))</f>
        <v/>
      </c>
      <c r="K171" s="96"/>
    </row>
    <row r="172" customFormat="false" ht="24" hidden="false" customHeight="true" outlineLevel="0" collapsed="false">
      <c r="B172" s="116"/>
      <c r="C172" s="173"/>
      <c r="D172" s="91"/>
      <c r="E172" s="91"/>
      <c r="F172" s="92"/>
      <c r="G172" s="174"/>
      <c r="H172" s="175" t="str">
        <f aca="false">IF(G172="","",REPT("★",ROUND(G172,0))&amp;REPT("☆",5-ROUND(G172,0)))</f>
        <v/>
      </c>
      <c r="I172" s="92"/>
      <c r="J172" s="94" t="str">
        <f aca="false">IF(B172="","",IFERROR(INDEX(App_Status,MATCH(B172,App_Company,0)),"Not applied"))</f>
        <v/>
      </c>
      <c r="K172" s="96"/>
    </row>
    <row r="173" customFormat="false" ht="24" hidden="false" customHeight="true" outlineLevel="0" collapsed="false">
      <c r="B173" s="116"/>
      <c r="C173" s="173"/>
      <c r="D173" s="91"/>
      <c r="E173" s="91"/>
      <c r="F173" s="92"/>
      <c r="G173" s="174"/>
      <c r="H173" s="175" t="str">
        <f aca="false">IF(G173="","",REPT("★",ROUND(G173,0))&amp;REPT("☆",5-ROUND(G173,0)))</f>
        <v/>
      </c>
      <c r="I173" s="92"/>
      <c r="J173" s="94" t="str">
        <f aca="false">IF(B173="","",IFERROR(INDEX(App_Status,MATCH(B173,App_Company,0)),"Not applied"))</f>
        <v/>
      </c>
      <c r="K173" s="96"/>
    </row>
    <row r="174" customFormat="false" ht="24" hidden="false" customHeight="true" outlineLevel="0" collapsed="false">
      <c r="B174" s="116"/>
      <c r="C174" s="173"/>
      <c r="D174" s="91"/>
      <c r="E174" s="91"/>
      <c r="F174" s="92"/>
      <c r="G174" s="174"/>
      <c r="H174" s="175" t="str">
        <f aca="false">IF(G174="","",REPT("★",ROUND(G174,0))&amp;REPT("☆",5-ROUND(G174,0)))</f>
        <v/>
      </c>
      <c r="I174" s="92"/>
      <c r="J174" s="94" t="str">
        <f aca="false">IF(B174="","",IFERROR(INDEX(App_Status,MATCH(B174,App_Company,0)),"Not applied"))</f>
        <v/>
      </c>
      <c r="K174" s="96"/>
    </row>
    <row r="175" customFormat="false" ht="24" hidden="false" customHeight="true" outlineLevel="0" collapsed="false">
      <c r="B175" s="116"/>
      <c r="C175" s="173"/>
      <c r="D175" s="91"/>
      <c r="E175" s="91"/>
      <c r="F175" s="92"/>
      <c r="G175" s="174"/>
      <c r="H175" s="175" t="str">
        <f aca="false">IF(G175="","",REPT("★",ROUND(G175,0))&amp;REPT("☆",5-ROUND(G175,0)))</f>
        <v/>
      </c>
      <c r="I175" s="92"/>
      <c r="J175" s="94" t="str">
        <f aca="false">IF(B175="","",IFERROR(INDEX(App_Status,MATCH(B175,App_Company,0)),"Not applied"))</f>
        <v/>
      </c>
      <c r="K175" s="96"/>
    </row>
    <row r="176" customFormat="false" ht="24" hidden="false" customHeight="true" outlineLevel="0" collapsed="false">
      <c r="B176" s="116"/>
      <c r="C176" s="173"/>
      <c r="D176" s="91"/>
      <c r="E176" s="91"/>
      <c r="F176" s="92"/>
      <c r="G176" s="174"/>
      <c r="H176" s="175" t="str">
        <f aca="false">IF(G176="","",REPT("★",ROUND(G176,0))&amp;REPT("☆",5-ROUND(G176,0)))</f>
        <v/>
      </c>
      <c r="I176" s="92"/>
      <c r="J176" s="94" t="str">
        <f aca="false">IF(B176="","",IFERROR(INDEX(App_Status,MATCH(B176,App_Company,0)),"Not applied"))</f>
        <v/>
      </c>
      <c r="K176" s="96"/>
    </row>
    <row r="177" customFormat="false" ht="24" hidden="false" customHeight="true" outlineLevel="0" collapsed="false">
      <c r="B177" s="116"/>
      <c r="C177" s="173"/>
      <c r="D177" s="91"/>
      <c r="E177" s="91"/>
      <c r="F177" s="92"/>
      <c r="G177" s="174"/>
      <c r="H177" s="175" t="str">
        <f aca="false">IF(G177="","",REPT("★",ROUND(G177,0))&amp;REPT("☆",5-ROUND(G177,0)))</f>
        <v/>
      </c>
      <c r="I177" s="92"/>
      <c r="J177" s="94" t="str">
        <f aca="false">IF(B177="","",IFERROR(INDEX(App_Status,MATCH(B177,App_Company,0)),"Not applied"))</f>
        <v/>
      </c>
      <c r="K177" s="96"/>
    </row>
    <row r="178" customFormat="false" ht="24" hidden="false" customHeight="true" outlineLevel="0" collapsed="false">
      <c r="B178" s="116"/>
      <c r="C178" s="173"/>
      <c r="D178" s="91"/>
      <c r="E178" s="91"/>
      <c r="F178" s="92"/>
      <c r="G178" s="174"/>
      <c r="H178" s="175" t="str">
        <f aca="false">IF(G178="","",REPT("★",ROUND(G178,0))&amp;REPT("☆",5-ROUND(G178,0)))</f>
        <v/>
      </c>
      <c r="I178" s="92"/>
      <c r="J178" s="94" t="str">
        <f aca="false">IF(B178="","",IFERROR(INDEX(App_Status,MATCH(B178,App_Company,0)),"Not applied"))</f>
        <v/>
      </c>
      <c r="K178" s="96"/>
    </row>
    <row r="179" customFormat="false" ht="24" hidden="false" customHeight="true" outlineLevel="0" collapsed="false">
      <c r="B179" s="116"/>
      <c r="C179" s="173"/>
      <c r="D179" s="91"/>
      <c r="E179" s="91"/>
      <c r="F179" s="92"/>
      <c r="G179" s="174"/>
      <c r="H179" s="175" t="str">
        <f aca="false">IF(G179="","",REPT("★",ROUND(G179,0))&amp;REPT("☆",5-ROUND(G179,0)))</f>
        <v/>
      </c>
      <c r="I179" s="92"/>
      <c r="J179" s="94" t="str">
        <f aca="false">IF(B179="","",IFERROR(INDEX(App_Status,MATCH(B179,App_Company,0)),"Not applied"))</f>
        <v/>
      </c>
      <c r="K179" s="96"/>
    </row>
    <row r="180" customFormat="false" ht="24" hidden="false" customHeight="true" outlineLevel="0" collapsed="false">
      <c r="B180" s="116"/>
      <c r="C180" s="173"/>
      <c r="D180" s="91"/>
      <c r="E180" s="91"/>
      <c r="F180" s="92"/>
      <c r="G180" s="174"/>
      <c r="H180" s="175" t="str">
        <f aca="false">IF(G180="","",REPT("★",ROUND(G180,0))&amp;REPT("☆",5-ROUND(G180,0)))</f>
        <v/>
      </c>
      <c r="I180" s="92"/>
      <c r="J180" s="94" t="str">
        <f aca="false">IF(B180="","",IFERROR(INDEX(App_Status,MATCH(B180,App_Company,0)),"Not applied"))</f>
        <v/>
      </c>
      <c r="K180" s="96"/>
    </row>
    <row r="181" customFormat="false" ht="24" hidden="false" customHeight="true" outlineLevel="0" collapsed="false">
      <c r="B181" s="116"/>
      <c r="C181" s="173"/>
      <c r="D181" s="91"/>
      <c r="E181" s="91"/>
      <c r="F181" s="92"/>
      <c r="G181" s="174"/>
      <c r="H181" s="175" t="str">
        <f aca="false">IF(G181="","",REPT("★",ROUND(G181,0))&amp;REPT("☆",5-ROUND(G181,0)))</f>
        <v/>
      </c>
      <c r="I181" s="92"/>
      <c r="J181" s="94" t="str">
        <f aca="false">IF(B181="","",IFERROR(INDEX(App_Status,MATCH(B181,App_Company,0)),"Not applied"))</f>
        <v/>
      </c>
      <c r="K181" s="96"/>
    </row>
    <row r="182" customFormat="false" ht="24" hidden="false" customHeight="true" outlineLevel="0" collapsed="false">
      <c r="B182" s="116"/>
      <c r="C182" s="173"/>
      <c r="D182" s="91"/>
      <c r="E182" s="91"/>
      <c r="F182" s="92"/>
      <c r="G182" s="174"/>
      <c r="H182" s="175" t="str">
        <f aca="false">IF(G182="","",REPT("★",ROUND(G182,0))&amp;REPT("☆",5-ROUND(G182,0)))</f>
        <v/>
      </c>
      <c r="I182" s="92"/>
      <c r="J182" s="94" t="str">
        <f aca="false">IF(B182="","",IFERROR(INDEX(App_Status,MATCH(B182,App_Company,0)),"Not applied"))</f>
        <v/>
      </c>
      <c r="K182" s="96"/>
    </row>
    <row r="183" customFormat="false" ht="24" hidden="false" customHeight="true" outlineLevel="0" collapsed="false">
      <c r="B183" s="116"/>
      <c r="C183" s="173"/>
      <c r="D183" s="91"/>
      <c r="E183" s="91"/>
      <c r="F183" s="92"/>
      <c r="G183" s="174"/>
      <c r="H183" s="175" t="str">
        <f aca="false">IF(G183="","",REPT("★",ROUND(G183,0))&amp;REPT("☆",5-ROUND(G183,0)))</f>
        <v/>
      </c>
      <c r="I183" s="92"/>
      <c r="J183" s="94" t="str">
        <f aca="false">IF(B183="","",IFERROR(INDEX(App_Status,MATCH(B183,App_Company,0)),"Not applied"))</f>
        <v/>
      </c>
      <c r="K183" s="96"/>
    </row>
    <row r="184" customFormat="false" ht="24" hidden="false" customHeight="true" outlineLevel="0" collapsed="false">
      <c r="B184" s="116"/>
      <c r="C184" s="173"/>
      <c r="D184" s="91"/>
      <c r="E184" s="91"/>
      <c r="F184" s="92"/>
      <c r="G184" s="174"/>
      <c r="H184" s="175" t="str">
        <f aca="false">IF(G184="","",REPT("★",ROUND(G184,0))&amp;REPT("☆",5-ROUND(G184,0)))</f>
        <v/>
      </c>
      <c r="I184" s="92"/>
      <c r="J184" s="94" t="str">
        <f aca="false">IF(B184="","",IFERROR(INDEX(App_Status,MATCH(B184,App_Company,0)),"Not applied"))</f>
        <v/>
      </c>
      <c r="K184" s="96"/>
    </row>
    <row r="185" customFormat="false" ht="24" hidden="false" customHeight="true" outlineLevel="0" collapsed="false">
      <c r="B185" s="116"/>
      <c r="C185" s="173"/>
      <c r="D185" s="91"/>
      <c r="E185" s="91"/>
      <c r="F185" s="92"/>
      <c r="G185" s="174"/>
      <c r="H185" s="175" t="str">
        <f aca="false">IF(G185="","",REPT("★",ROUND(G185,0))&amp;REPT("☆",5-ROUND(G185,0)))</f>
        <v/>
      </c>
      <c r="I185" s="92"/>
      <c r="J185" s="94" t="str">
        <f aca="false">IF(B185="","",IFERROR(INDEX(App_Status,MATCH(B185,App_Company,0)),"Not applied"))</f>
        <v/>
      </c>
      <c r="K185" s="96"/>
    </row>
    <row r="186" customFormat="false" ht="24" hidden="false" customHeight="true" outlineLevel="0" collapsed="false">
      <c r="B186" s="116"/>
      <c r="C186" s="173"/>
      <c r="D186" s="91"/>
      <c r="E186" s="91"/>
      <c r="F186" s="92"/>
      <c r="G186" s="174"/>
      <c r="H186" s="175" t="str">
        <f aca="false">IF(G186="","",REPT("★",ROUND(G186,0))&amp;REPT("☆",5-ROUND(G186,0)))</f>
        <v/>
      </c>
      <c r="I186" s="92"/>
      <c r="J186" s="94" t="str">
        <f aca="false">IF(B186="","",IFERROR(INDEX(App_Status,MATCH(B186,App_Company,0)),"Not applied"))</f>
        <v/>
      </c>
      <c r="K186" s="96"/>
    </row>
    <row r="187" customFormat="false" ht="24" hidden="false" customHeight="true" outlineLevel="0" collapsed="false">
      <c r="B187" s="116"/>
      <c r="C187" s="173"/>
      <c r="D187" s="91"/>
      <c r="E187" s="91"/>
      <c r="F187" s="92"/>
      <c r="G187" s="174"/>
      <c r="H187" s="175" t="str">
        <f aca="false">IF(G187="","",REPT("★",ROUND(G187,0))&amp;REPT("☆",5-ROUND(G187,0)))</f>
        <v/>
      </c>
      <c r="I187" s="92"/>
      <c r="J187" s="94" t="str">
        <f aca="false">IF(B187="","",IFERROR(INDEX(App_Status,MATCH(B187,App_Company,0)),"Not applied"))</f>
        <v/>
      </c>
      <c r="K187" s="96"/>
    </row>
    <row r="188" customFormat="false" ht="24" hidden="false" customHeight="true" outlineLevel="0" collapsed="false">
      <c r="B188" s="116"/>
      <c r="C188" s="173"/>
      <c r="D188" s="91"/>
      <c r="E188" s="91"/>
      <c r="F188" s="92"/>
      <c r="G188" s="174"/>
      <c r="H188" s="175" t="str">
        <f aca="false">IF(G188="","",REPT("★",ROUND(G188,0))&amp;REPT("☆",5-ROUND(G188,0)))</f>
        <v/>
      </c>
      <c r="I188" s="92"/>
      <c r="J188" s="94" t="str">
        <f aca="false">IF(B188="","",IFERROR(INDEX(App_Status,MATCH(B188,App_Company,0)),"Not applied"))</f>
        <v/>
      </c>
      <c r="K188" s="96"/>
    </row>
    <row r="189" customFormat="false" ht="24" hidden="false" customHeight="true" outlineLevel="0" collapsed="false">
      <c r="B189" s="116"/>
      <c r="C189" s="173"/>
      <c r="D189" s="91"/>
      <c r="E189" s="91"/>
      <c r="F189" s="92"/>
      <c r="G189" s="174"/>
      <c r="H189" s="175" t="str">
        <f aca="false">IF(G189="","",REPT("★",ROUND(G189,0))&amp;REPT("☆",5-ROUND(G189,0)))</f>
        <v/>
      </c>
      <c r="I189" s="92"/>
      <c r="J189" s="94" t="str">
        <f aca="false">IF(B189="","",IFERROR(INDEX(App_Status,MATCH(B189,App_Company,0)),"Not applied"))</f>
        <v/>
      </c>
      <c r="K189" s="96"/>
    </row>
    <row r="190" customFormat="false" ht="24" hidden="false" customHeight="true" outlineLevel="0" collapsed="false">
      <c r="B190" s="116"/>
      <c r="C190" s="173"/>
      <c r="D190" s="91"/>
      <c r="E190" s="91"/>
      <c r="F190" s="92"/>
      <c r="G190" s="174"/>
      <c r="H190" s="175" t="str">
        <f aca="false">IF(G190="","",REPT("★",ROUND(G190,0))&amp;REPT("☆",5-ROUND(G190,0)))</f>
        <v/>
      </c>
      <c r="I190" s="92"/>
      <c r="J190" s="94" t="str">
        <f aca="false">IF(B190="","",IFERROR(INDEX(App_Status,MATCH(B190,App_Company,0)),"Not applied"))</f>
        <v/>
      </c>
      <c r="K190" s="96"/>
    </row>
    <row r="191" customFormat="false" ht="24" hidden="false" customHeight="true" outlineLevel="0" collapsed="false">
      <c r="B191" s="116"/>
      <c r="C191" s="173"/>
      <c r="D191" s="91"/>
      <c r="E191" s="91"/>
      <c r="F191" s="92"/>
      <c r="G191" s="174"/>
      <c r="H191" s="175" t="str">
        <f aca="false">IF(G191="","",REPT("★",ROUND(G191,0))&amp;REPT("☆",5-ROUND(G191,0)))</f>
        <v/>
      </c>
      <c r="I191" s="92"/>
      <c r="J191" s="94" t="str">
        <f aca="false">IF(B191="","",IFERROR(INDEX(App_Status,MATCH(B191,App_Company,0)),"Not applied"))</f>
        <v/>
      </c>
      <c r="K191" s="96"/>
    </row>
    <row r="192" customFormat="false" ht="24" hidden="false" customHeight="true" outlineLevel="0" collapsed="false">
      <c r="B192" s="116"/>
      <c r="C192" s="173"/>
      <c r="D192" s="91"/>
      <c r="E192" s="91"/>
      <c r="F192" s="92"/>
      <c r="G192" s="174"/>
      <c r="H192" s="175" t="str">
        <f aca="false">IF(G192="","",REPT("★",ROUND(G192,0))&amp;REPT("☆",5-ROUND(G192,0)))</f>
        <v/>
      </c>
      <c r="I192" s="92"/>
      <c r="J192" s="94" t="str">
        <f aca="false">IF(B192="","",IFERROR(INDEX(App_Status,MATCH(B192,App_Company,0)),"Not applied"))</f>
        <v/>
      </c>
      <c r="K192" s="96"/>
    </row>
    <row r="193" customFormat="false" ht="24" hidden="false" customHeight="true" outlineLevel="0" collapsed="false">
      <c r="B193" s="116"/>
      <c r="C193" s="173"/>
      <c r="D193" s="91"/>
      <c r="E193" s="91"/>
      <c r="F193" s="92"/>
      <c r="G193" s="174"/>
      <c r="H193" s="175" t="str">
        <f aca="false">IF(G193="","",REPT("★",ROUND(G193,0))&amp;REPT("☆",5-ROUND(G193,0)))</f>
        <v/>
      </c>
      <c r="I193" s="92"/>
      <c r="J193" s="94" t="str">
        <f aca="false">IF(B193="","",IFERROR(INDEX(App_Status,MATCH(B193,App_Company,0)),"Not applied"))</f>
        <v/>
      </c>
      <c r="K193" s="96"/>
    </row>
    <row r="194" customFormat="false" ht="24" hidden="false" customHeight="true" outlineLevel="0" collapsed="false">
      <c r="B194" s="116"/>
      <c r="C194" s="173"/>
      <c r="D194" s="91"/>
      <c r="E194" s="91"/>
      <c r="F194" s="92"/>
      <c r="G194" s="174"/>
      <c r="H194" s="175" t="str">
        <f aca="false">IF(G194="","",REPT("★",ROUND(G194,0))&amp;REPT("☆",5-ROUND(G194,0)))</f>
        <v/>
      </c>
      <c r="I194" s="92"/>
      <c r="J194" s="94" t="str">
        <f aca="false">IF(B194="","",IFERROR(INDEX(App_Status,MATCH(B194,App_Company,0)),"Not applied"))</f>
        <v/>
      </c>
      <c r="K194" s="96"/>
    </row>
    <row r="195" customFormat="false" ht="24" hidden="false" customHeight="true" outlineLevel="0" collapsed="false">
      <c r="B195" s="116"/>
      <c r="C195" s="173"/>
      <c r="D195" s="91"/>
      <c r="E195" s="91"/>
      <c r="F195" s="92"/>
      <c r="G195" s="174"/>
      <c r="H195" s="175" t="str">
        <f aca="false">IF(G195="","",REPT("★",ROUND(G195,0))&amp;REPT("☆",5-ROUND(G195,0)))</f>
        <v/>
      </c>
      <c r="I195" s="92"/>
      <c r="J195" s="94" t="str">
        <f aca="false">IF(B195="","",IFERROR(INDEX(App_Status,MATCH(B195,App_Company,0)),"Not applied"))</f>
        <v/>
      </c>
      <c r="K195" s="96"/>
    </row>
    <row r="196" customFormat="false" ht="24" hidden="false" customHeight="true" outlineLevel="0" collapsed="false">
      <c r="B196" s="116"/>
      <c r="C196" s="173"/>
      <c r="D196" s="91"/>
      <c r="E196" s="91"/>
      <c r="F196" s="92"/>
      <c r="G196" s="174"/>
      <c r="H196" s="175" t="str">
        <f aca="false">IF(G196="","",REPT("★",ROUND(G196,0))&amp;REPT("☆",5-ROUND(G196,0)))</f>
        <v/>
      </c>
      <c r="I196" s="92"/>
      <c r="J196" s="94" t="str">
        <f aca="false">IF(B196="","",IFERROR(INDEX(App_Status,MATCH(B196,App_Company,0)),"Not applied"))</f>
        <v/>
      </c>
      <c r="K196" s="96"/>
    </row>
    <row r="197" customFormat="false" ht="24" hidden="false" customHeight="true" outlineLevel="0" collapsed="false">
      <c r="B197" s="116"/>
      <c r="C197" s="173"/>
      <c r="D197" s="91"/>
      <c r="E197" s="91"/>
      <c r="F197" s="92"/>
      <c r="G197" s="174"/>
      <c r="H197" s="175" t="str">
        <f aca="false">IF(G197="","",REPT("★",ROUND(G197,0))&amp;REPT("☆",5-ROUND(G197,0)))</f>
        <v/>
      </c>
      <c r="I197" s="92"/>
      <c r="J197" s="94" t="str">
        <f aca="false">IF(B197="","",IFERROR(INDEX(App_Status,MATCH(B197,App_Company,0)),"Not applied"))</f>
        <v/>
      </c>
      <c r="K197" s="96"/>
    </row>
    <row r="198" customFormat="false" ht="24" hidden="false" customHeight="true" outlineLevel="0" collapsed="false">
      <c r="B198" s="116"/>
      <c r="C198" s="173"/>
      <c r="D198" s="91"/>
      <c r="E198" s="91"/>
      <c r="F198" s="92"/>
      <c r="G198" s="174"/>
      <c r="H198" s="175" t="str">
        <f aca="false">IF(G198="","",REPT("★",ROUND(G198,0))&amp;REPT("☆",5-ROUND(G198,0)))</f>
        <v/>
      </c>
      <c r="I198" s="92"/>
      <c r="J198" s="94" t="str">
        <f aca="false">IF(B198="","",IFERROR(INDEX(App_Status,MATCH(B198,App_Company,0)),"Not applied"))</f>
        <v/>
      </c>
      <c r="K198" s="96"/>
    </row>
    <row r="199" customFormat="false" ht="24" hidden="false" customHeight="true" outlineLevel="0" collapsed="false">
      <c r="B199" s="116"/>
      <c r="C199" s="173"/>
      <c r="D199" s="91"/>
      <c r="E199" s="91"/>
      <c r="F199" s="92"/>
      <c r="G199" s="174"/>
      <c r="H199" s="175" t="str">
        <f aca="false">IF(G199="","",REPT("★",ROUND(G199,0))&amp;REPT("☆",5-ROUND(G199,0)))</f>
        <v/>
      </c>
      <c r="I199" s="92"/>
      <c r="J199" s="94" t="str">
        <f aca="false">IF(B199="","",IFERROR(INDEX(App_Status,MATCH(B199,App_Company,0)),"Not applied"))</f>
        <v/>
      </c>
      <c r="K199" s="96"/>
    </row>
    <row r="200" customFormat="false" ht="24" hidden="false" customHeight="true" outlineLevel="0" collapsed="false">
      <c r="B200" s="116"/>
      <c r="C200" s="173"/>
      <c r="D200" s="91"/>
      <c r="E200" s="91"/>
      <c r="F200" s="92"/>
      <c r="G200" s="174"/>
      <c r="H200" s="175" t="str">
        <f aca="false">IF(G200="","",REPT("★",ROUND(G200,0))&amp;REPT("☆",5-ROUND(G200,0)))</f>
        <v/>
      </c>
      <c r="I200" s="92"/>
      <c r="J200" s="94" t="str">
        <f aca="false">IF(B200="","",IFERROR(INDEX(App_Status,MATCH(B200,App_Company,0)),"Not applied"))</f>
        <v/>
      </c>
      <c r="K200" s="96"/>
    </row>
    <row r="201" customFormat="false" ht="24" hidden="false" customHeight="true" outlineLevel="0" collapsed="false">
      <c r="B201" s="116"/>
      <c r="C201" s="173"/>
      <c r="D201" s="91"/>
      <c r="E201" s="91"/>
      <c r="F201" s="92"/>
      <c r="G201" s="174"/>
      <c r="H201" s="175" t="str">
        <f aca="false">IF(G201="","",REPT("★",ROUND(G201,0))&amp;REPT("☆",5-ROUND(G201,0)))</f>
        <v/>
      </c>
      <c r="I201" s="92"/>
      <c r="J201" s="94" t="str">
        <f aca="false">IF(B201="","",IFERROR(INDEX(App_Status,MATCH(B201,App_Company,0)),"Not applied"))</f>
        <v/>
      </c>
      <c r="K201" s="96"/>
    </row>
    <row r="202" customFormat="false" ht="24" hidden="false" customHeight="true" outlineLevel="0" collapsed="false">
      <c r="B202" s="116"/>
      <c r="C202" s="173"/>
      <c r="D202" s="91"/>
      <c r="E202" s="91"/>
      <c r="F202" s="92"/>
      <c r="G202" s="174"/>
      <c r="H202" s="175" t="str">
        <f aca="false">IF(G202="","",REPT("★",ROUND(G202,0))&amp;REPT("☆",5-ROUND(G202,0)))</f>
        <v/>
      </c>
      <c r="I202" s="92"/>
      <c r="J202" s="94" t="str">
        <f aca="false">IF(B202="","",IFERROR(INDEX(App_Status,MATCH(B202,App_Company,0)),"Not applied"))</f>
        <v/>
      </c>
      <c r="K202" s="96"/>
    </row>
    <row r="203" customFormat="false" ht="24" hidden="false" customHeight="true" outlineLevel="0" collapsed="false">
      <c r="B203" s="116"/>
      <c r="C203" s="173"/>
      <c r="D203" s="91"/>
      <c r="E203" s="91"/>
      <c r="F203" s="92"/>
      <c r="G203" s="174"/>
      <c r="H203" s="175" t="str">
        <f aca="false">IF(G203="","",REPT("★",ROUND(G203,0))&amp;REPT("☆",5-ROUND(G203,0)))</f>
        <v/>
      </c>
      <c r="I203" s="92"/>
      <c r="J203" s="94" t="str">
        <f aca="false">IF(B203="","",IFERROR(INDEX(App_Status,MATCH(B203,App_Company,0)),"Not applied"))</f>
        <v/>
      </c>
      <c r="K203" s="96"/>
    </row>
    <row r="204" customFormat="false" ht="24" hidden="false" customHeight="true" outlineLevel="0" collapsed="false">
      <c r="B204" s="116"/>
      <c r="C204" s="173"/>
      <c r="D204" s="91"/>
      <c r="E204" s="91"/>
      <c r="F204" s="92"/>
      <c r="G204" s="174"/>
      <c r="H204" s="175" t="str">
        <f aca="false">IF(G204="","",REPT("★",ROUND(G204,0))&amp;REPT("☆",5-ROUND(G204,0)))</f>
        <v/>
      </c>
      <c r="I204" s="92"/>
      <c r="J204" s="94" t="str">
        <f aca="false">IF(B204="","",IFERROR(INDEX(App_Status,MATCH(B204,App_Company,0)),"Not applied"))</f>
        <v/>
      </c>
      <c r="K204" s="96"/>
    </row>
    <row r="205" customFormat="false" ht="24" hidden="false" customHeight="true" outlineLevel="0" collapsed="false">
      <c r="B205" s="116"/>
      <c r="C205" s="173"/>
      <c r="D205" s="91"/>
      <c r="E205" s="91"/>
      <c r="F205" s="92"/>
      <c r="G205" s="174"/>
      <c r="H205" s="175" t="str">
        <f aca="false">IF(G205="","",REPT("★",ROUND(G205,0))&amp;REPT("☆",5-ROUND(G205,0)))</f>
        <v/>
      </c>
      <c r="I205" s="92"/>
      <c r="J205" s="94" t="str">
        <f aca="false">IF(B205="","",IFERROR(INDEX(App_Status,MATCH(B205,App_Company,0)),"Not applied"))</f>
        <v/>
      </c>
      <c r="K205" s="96"/>
    </row>
    <row r="206" customFormat="false" ht="24" hidden="false" customHeight="true" outlineLevel="0" collapsed="false">
      <c r="B206" s="116"/>
      <c r="C206" s="173"/>
      <c r="D206" s="91"/>
      <c r="E206" s="91"/>
      <c r="F206" s="92"/>
      <c r="G206" s="174"/>
      <c r="H206" s="175" t="str">
        <f aca="false">IF(G206="","",REPT("★",ROUND(G206,0))&amp;REPT("☆",5-ROUND(G206,0)))</f>
        <v/>
      </c>
      <c r="I206" s="92"/>
      <c r="J206" s="94" t="str">
        <f aca="false">IF(B206="","",IFERROR(INDEX(App_Status,MATCH(B206,App_Company,0)),"Not applied"))</f>
        <v/>
      </c>
      <c r="K206" s="96"/>
    </row>
    <row r="207" customFormat="false" ht="24" hidden="false" customHeight="true" outlineLevel="0" collapsed="false">
      <c r="B207" s="116"/>
      <c r="C207" s="173"/>
      <c r="D207" s="91"/>
      <c r="E207" s="91"/>
      <c r="F207" s="92"/>
      <c r="G207" s="174"/>
      <c r="H207" s="175" t="str">
        <f aca="false">IF(G207="","",REPT("★",ROUND(G207,0))&amp;REPT("☆",5-ROUND(G207,0)))</f>
        <v/>
      </c>
      <c r="I207" s="92"/>
      <c r="J207" s="94" t="str">
        <f aca="false">IF(B207="","",IFERROR(INDEX(App_Status,MATCH(B207,App_Company,0)),"Not applied"))</f>
        <v/>
      </c>
      <c r="K207" s="96"/>
    </row>
    <row r="208" customFormat="false" ht="24" hidden="false" customHeight="true" outlineLevel="0" collapsed="false">
      <c r="B208" s="116"/>
      <c r="C208" s="173"/>
      <c r="D208" s="91"/>
      <c r="E208" s="91"/>
      <c r="F208" s="92"/>
      <c r="G208" s="174"/>
      <c r="H208" s="175" t="str">
        <f aca="false">IF(G208="","",REPT("★",ROUND(G208,0))&amp;REPT("☆",5-ROUND(G208,0)))</f>
        <v/>
      </c>
      <c r="I208" s="92"/>
      <c r="J208" s="94" t="str">
        <f aca="false">IF(B208="","",IFERROR(INDEX(App_Status,MATCH(B208,App_Company,0)),"Not applied"))</f>
        <v/>
      </c>
      <c r="K208" s="96"/>
    </row>
    <row r="209" customFormat="false" ht="24" hidden="false" customHeight="true" outlineLevel="0" collapsed="false">
      <c r="B209" s="116"/>
      <c r="C209" s="173"/>
      <c r="D209" s="91"/>
      <c r="E209" s="91"/>
      <c r="F209" s="92"/>
      <c r="G209" s="174"/>
      <c r="H209" s="175" t="str">
        <f aca="false">IF(G209="","",REPT("★",ROUND(G209,0))&amp;REPT("☆",5-ROUND(G209,0)))</f>
        <v/>
      </c>
      <c r="I209" s="92"/>
      <c r="J209" s="94" t="str">
        <f aca="false">IF(B209="","",IFERROR(INDEX(App_Status,MATCH(B209,App_Company,0)),"Not applied"))</f>
        <v/>
      </c>
      <c r="K209" s="96"/>
    </row>
    <row r="210" customFormat="false" ht="24" hidden="false" customHeight="true" outlineLevel="0" collapsed="false">
      <c r="B210" s="116"/>
      <c r="C210" s="173"/>
      <c r="D210" s="91"/>
      <c r="E210" s="91"/>
      <c r="F210" s="92"/>
      <c r="G210" s="174"/>
      <c r="H210" s="175" t="str">
        <f aca="false">IF(G210="","",REPT("★",ROUND(G210,0))&amp;REPT("☆",5-ROUND(G210,0)))</f>
        <v/>
      </c>
      <c r="I210" s="92"/>
      <c r="J210" s="94" t="str">
        <f aca="false">IF(B210="","",IFERROR(INDEX(App_Status,MATCH(B210,App_Company,0)),"Not applied"))</f>
        <v/>
      </c>
      <c r="K210" s="96"/>
    </row>
    <row r="211" customFormat="false" ht="24" hidden="false" customHeight="true" outlineLevel="0" collapsed="false">
      <c r="B211" s="116"/>
      <c r="C211" s="173"/>
      <c r="D211" s="91"/>
      <c r="E211" s="91"/>
      <c r="F211" s="92"/>
      <c r="G211" s="174"/>
      <c r="H211" s="175" t="str">
        <f aca="false">IF(G211="","",REPT("★",ROUND(G211,0))&amp;REPT("☆",5-ROUND(G211,0)))</f>
        <v/>
      </c>
      <c r="I211" s="92"/>
      <c r="J211" s="94" t="str">
        <f aca="false">IF(B211="","",IFERROR(INDEX(App_Status,MATCH(B211,App_Company,0)),"Not applied"))</f>
        <v/>
      </c>
      <c r="K211" s="96"/>
    </row>
    <row r="212" customFormat="false" ht="24" hidden="false" customHeight="true" outlineLevel="0" collapsed="false">
      <c r="B212" s="116"/>
      <c r="C212" s="173"/>
      <c r="D212" s="91"/>
      <c r="E212" s="91"/>
      <c r="F212" s="92"/>
      <c r="G212" s="174"/>
      <c r="H212" s="175" t="str">
        <f aca="false">IF(G212="","",REPT("★",ROUND(G212,0))&amp;REPT("☆",5-ROUND(G212,0)))</f>
        <v/>
      </c>
      <c r="I212" s="92"/>
      <c r="J212" s="94" t="str">
        <f aca="false">IF(B212="","",IFERROR(INDEX(App_Status,MATCH(B212,App_Company,0)),"Not applied"))</f>
        <v/>
      </c>
      <c r="K212" s="96"/>
    </row>
    <row r="213" customFormat="false" ht="24" hidden="false" customHeight="true" outlineLevel="0" collapsed="false">
      <c r="B213" s="116"/>
      <c r="C213" s="173"/>
      <c r="D213" s="91"/>
      <c r="E213" s="91"/>
      <c r="F213" s="92"/>
      <c r="G213" s="174"/>
      <c r="H213" s="175" t="str">
        <f aca="false">IF(G213="","",REPT("★",ROUND(G213,0))&amp;REPT("☆",5-ROUND(G213,0)))</f>
        <v/>
      </c>
      <c r="I213" s="92"/>
      <c r="J213" s="94" t="str">
        <f aca="false">IF(B213="","",IFERROR(INDEX(App_Status,MATCH(B213,App_Company,0)),"Not applied"))</f>
        <v/>
      </c>
      <c r="K213" s="96"/>
    </row>
    <row r="214" customFormat="false" ht="24" hidden="false" customHeight="true" outlineLevel="0" collapsed="false">
      <c r="B214" s="116"/>
      <c r="C214" s="173"/>
      <c r="D214" s="91"/>
      <c r="E214" s="91"/>
      <c r="F214" s="92"/>
      <c r="G214" s="174"/>
      <c r="H214" s="175" t="str">
        <f aca="false">IF(G214="","",REPT("★",ROUND(G214,0))&amp;REPT("☆",5-ROUND(G214,0)))</f>
        <v/>
      </c>
      <c r="I214" s="92"/>
      <c r="J214" s="94" t="str">
        <f aca="false">IF(B214="","",IFERROR(INDEX(App_Status,MATCH(B214,App_Company,0)),"Not applied"))</f>
        <v/>
      </c>
      <c r="K214" s="96"/>
    </row>
    <row r="215" customFormat="false" ht="24" hidden="false" customHeight="true" outlineLevel="0" collapsed="false">
      <c r="B215" s="116"/>
      <c r="C215" s="173"/>
      <c r="D215" s="91"/>
      <c r="E215" s="91"/>
      <c r="F215" s="92"/>
      <c r="G215" s="174"/>
      <c r="H215" s="175" t="str">
        <f aca="false">IF(G215="","",REPT("★",ROUND(G215,0))&amp;REPT("☆",5-ROUND(G215,0)))</f>
        <v/>
      </c>
      <c r="I215" s="92"/>
      <c r="J215" s="94" t="str">
        <f aca="false">IF(B215="","",IFERROR(INDEX(App_Status,MATCH(B215,App_Company,0)),"Not applied"))</f>
        <v/>
      </c>
      <c r="K215" s="96"/>
    </row>
    <row r="216" customFormat="false" ht="24" hidden="false" customHeight="true" outlineLevel="0" collapsed="false">
      <c r="B216" s="116"/>
      <c r="C216" s="173"/>
      <c r="D216" s="91"/>
      <c r="E216" s="91"/>
      <c r="F216" s="92"/>
      <c r="G216" s="174"/>
      <c r="H216" s="175" t="str">
        <f aca="false">IF(G216="","",REPT("★",ROUND(G216,0))&amp;REPT("☆",5-ROUND(G216,0)))</f>
        <v/>
      </c>
      <c r="I216" s="92"/>
      <c r="J216" s="94" t="str">
        <f aca="false">IF(B216="","",IFERROR(INDEX(App_Status,MATCH(B216,App_Company,0)),"Not applied"))</f>
        <v/>
      </c>
      <c r="K216" s="96"/>
    </row>
    <row r="217" customFormat="false" ht="24" hidden="false" customHeight="true" outlineLevel="0" collapsed="false">
      <c r="B217" s="116"/>
      <c r="C217" s="173"/>
      <c r="D217" s="91"/>
      <c r="E217" s="91"/>
      <c r="F217" s="92"/>
      <c r="G217" s="174"/>
      <c r="H217" s="175" t="str">
        <f aca="false">IF(G217="","",REPT("★",ROUND(G217,0))&amp;REPT("☆",5-ROUND(G217,0)))</f>
        <v/>
      </c>
      <c r="I217" s="92"/>
      <c r="J217" s="94" t="str">
        <f aca="false">IF(B217="","",IFERROR(INDEX(App_Status,MATCH(B217,App_Company,0)),"Not applied"))</f>
        <v/>
      </c>
      <c r="K217" s="96"/>
    </row>
    <row r="218" customFormat="false" ht="24" hidden="false" customHeight="true" outlineLevel="0" collapsed="false">
      <c r="B218" s="116"/>
      <c r="C218" s="173"/>
      <c r="D218" s="91"/>
      <c r="E218" s="91"/>
      <c r="F218" s="92"/>
      <c r="G218" s="174"/>
      <c r="H218" s="175" t="str">
        <f aca="false">IF(G218="","",REPT("★",ROUND(G218,0))&amp;REPT("☆",5-ROUND(G218,0)))</f>
        <v/>
      </c>
      <c r="I218" s="92"/>
      <c r="J218" s="94" t="str">
        <f aca="false">IF(B218="","",IFERROR(INDEX(App_Status,MATCH(B218,App_Company,0)),"Not applied"))</f>
        <v/>
      </c>
      <c r="K218" s="96"/>
    </row>
    <row r="219" customFormat="false" ht="24" hidden="false" customHeight="true" outlineLevel="0" collapsed="false">
      <c r="B219" s="116"/>
      <c r="C219" s="173"/>
      <c r="D219" s="91"/>
      <c r="E219" s="91"/>
      <c r="F219" s="92"/>
      <c r="G219" s="174"/>
      <c r="H219" s="175" t="str">
        <f aca="false">IF(G219="","",REPT("★",ROUND(G219,0))&amp;REPT("☆",5-ROUND(G219,0)))</f>
        <v/>
      </c>
      <c r="I219" s="92"/>
      <c r="J219" s="94" t="str">
        <f aca="false">IF(B219="","",IFERROR(INDEX(App_Status,MATCH(B219,App_Company,0)),"Not applied"))</f>
        <v/>
      </c>
      <c r="K219" s="96"/>
    </row>
    <row r="220" customFormat="false" ht="24" hidden="false" customHeight="true" outlineLevel="0" collapsed="false">
      <c r="B220" s="116"/>
      <c r="C220" s="173"/>
      <c r="D220" s="91"/>
      <c r="E220" s="91"/>
      <c r="F220" s="92"/>
      <c r="G220" s="174"/>
      <c r="H220" s="175" t="str">
        <f aca="false">IF(G220="","",REPT("★",ROUND(G220,0))&amp;REPT("☆",5-ROUND(G220,0)))</f>
        <v/>
      </c>
      <c r="I220" s="92"/>
      <c r="J220" s="94" t="str">
        <f aca="false">IF(B220="","",IFERROR(INDEX(App_Status,MATCH(B220,App_Company,0)),"Not applied"))</f>
        <v/>
      </c>
      <c r="K220" s="96"/>
    </row>
    <row r="221" customFormat="false" ht="24" hidden="false" customHeight="true" outlineLevel="0" collapsed="false">
      <c r="B221" s="116"/>
      <c r="C221" s="173"/>
      <c r="D221" s="91"/>
      <c r="E221" s="91"/>
      <c r="F221" s="92"/>
      <c r="G221" s="174"/>
      <c r="H221" s="175" t="str">
        <f aca="false">IF(G221="","",REPT("★",ROUND(G221,0))&amp;REPT("☆",5-ROUND(G221,0)))</f>
        <v/>
      </c>
      <c r="I221" s="92"/>
      <c r="J221" s="94" t="str">
        <f aca="false">IF(B221="","",IFERROR(INDEX(App_Status,MATCH(B221,App_Company,0)),"Not applied"))</f>
        <v/>
      </c>
      <c r="K221" s="96"/>
    </row>
    <row r="222" customFormat="false" ht="24" hidden="false" customHeight="true" outlineLevel="0" collapsed="false">
      <c r="B222" s="116"/>
      <c r="C222" s="173"/>
      <c r="D222" s="91"/>
      <c r="E222" s="91"/>
      <c r="F222" s="92"/>
      <c r="G222" s="174"/>
      <c r="H222" s="175" t="str">
        <f aca="false">IF(G222="","",REPT("★",ROUND(G222,0))&amp;REPT("☆",5-ROUND(G222,0)))</f>
        <v/>
      </c>
      <c r="I222" s="92"/>
      <c r="J222" s="94" t="str">
        <f aca="false">IF(B222="","",IFERROR(INDEX(App_Status,MATCH(B222,App_Company,0)),"Not applied"))</f>
        <v/>
      </c>
      <c r="K222" s="96"/>
    </row>
    <row r="223" customFormat="false" ht="24" hidden="false" customHeight="true" outlineLevel="0" collapsed="false">
      <c r="B223" s="116"/>
      <c r="C223" s="173"/>
      <c r="D223" s="91"/>
      <c r="E223" s="91"/>
      <c r="F223" s="92"/>
      <c r="G223" s="174"/>
      <c r="H223" s="175" t="str">
        <f aca="false">IF(G223="","",REPT("★",ROUND(G223,0))&amp;REPT("☆",5-ROUND(G223,0)))</f>
        <v/>
      </c>
      <c r="I223" s="92"/>
      <c r="J223" s="94" t="str">
        <f aca="false">IF(B223="","",IFERROR(INDEX(App_Status,MATCH(B223,App_Company,0)),"Not applied"))</f>
        <v/>
      </c>
      <c r="K223" s="96"/>
    </row>
    <row r="224" customFormat="false" ht="24" hidden="false" customHeight="true" outlineLevel="0" collapsed="false">
      <c r="B224" s="116"/>
      <c r="C224" s="173"/>
      <c r="D224" s="91"/>
      <c r="E224" s="91"/>
      <c r="F224" s="92"/>
      <c r="G224" s="174"/>
      <c r="H224" s="175" t="str">
        <f aca="false">IF(G224="","",REPT("★",ROUND(G224,0))&amp;REPT("☆",5-ROUND(G224,0)))</f>
        <v/>
      </c>
      <c r="I224" s="92"/>
      <c r="J224" s="94" t="str">
        <f aca="false">IF(B224="","",IFERROR(INDEX(App_Status,MATCH(B224,App_Company,0)),"Not applied"))</f>
        <v/>
      </c>
      <c r="K224" s="96"/>
    </row>
    <row r="225" customFormat="false" ht="24" hidden="false" customHeight="true" outlineLevel="0" collapsed="false">
      <c r="B225" s="116"/>
      <c r="C225" s="173"/>
      <c r="D225" s="91"/>
      <c r="E225" s="91"/>
      <c r="F225" s="92"/>
      <c r="G225" s="174"/>
      <c r="H225" s="175" t="str">
        <f aca="false">IF(G225="","",REPT("★",ROUND(G225,0))&amp;REPT("☆",5-ROUND(G225,0)))</f>
        <v/>
      </c>
      <c r="I225" s="92"/>
      <c r="J225" s="94" t="str">
        <f aca="false">IF(B225="","",IFERROR(INDEX(App_Status,MATCH(B225,App_Company,0)),"Not applied"))</f>
        <v/>
      </c>
      <c r="K225" s="96"/>
    </row>
    <row r="226" customFormat="false" ht="24" hidden="false" customHeight="true" outlineLevel="0" collapsed="false">
      <c r="B226" s="116"/>
      <c r="C226" s="173"/>
      <c r="D226" s="91"/>
      <c r="E226" s="91"/>
      <c r="F226" s="92"/>
      <c r="G226" s="174"/>
      <c r="H226" s="175" t="str">
        <f aca="false">IF(G226="","",REPT("★",ROUND(G226,0))&amp;REPT("☆",5-ROUND(G226,0)))</f>
        <v/>
      </c>
      <c r="I226" s="92"/>
      <c r="J226" s="94" t="str">
        <f aca="false">IF(B226="","",IFERROR(INDEX(App_Status,MATCH(B226,App_Company,0)),"Not applied"))</f>
        <v/>
      </c>
      <c r="K226" s="96"/>
    </row>
    <row r="227" customFormat="false" ht="24" hidden="false" customHeight="true" outlineLevel="0" collapsed="false">
      <c r="B227" s="116"/>
      <c r="C227" s="173"/>
      <c r="D227" s="91"/>
      <c r="E227" s="91"/>
      <c r="F227" s="92"/>
      <c r="G227" s="174"/>
      <c r="H227" s="175" t="str">
        <f aca="false">IF(G227="","",REPT("★",ROUND(G227,0))&amp;REPT("☆",5-ROUND(G227,0)))</f>
        <v/>
      </c>
      <c r="I227" s="92"/>
      <c r="J227" s="94" t="str">
        <f aca="false">IF(B227="","",IFERROR(INDEX(App_Status,MATCH(B227,App_Company,0)),"Not applied"))</f>
        <v/>
      </c>
      <c r="K227" s="96"/>
    </row>
    <row r="228" customFormat="false" ht="24" hidden="false" customHeight="true" outlineLevel="0" collapsed="false">
      <c r="B228" s="116"/>
      <c r="C228" s="173"/>
      <c r="D228" s="91"/>
      <c r="E228" s="91"/>
      <c r="F228" s="92"/>
      <c r="G228" s="174"/>
      <c r="H228" s="175" t="str">
        <f aca="false">IF(G228="","",REPT("★",ROUND(G228,0))&amp;REPT("☆",5-ROUND(G228,0)))</f>
        <v/>
      </c>
      <c r="I228" s="92"/>
      <c r="J228" s="94" t="str">
        <f aca="false">IF(B228="","",IFERROR(INDEX(App_Status,MATCH(B228,App_Company,0)),"Not applied"))</f>
        <v/>
      </c>
      <c r="K228" s="96"/>
    </row>
    <row r="229" customFormat="false" ht="24" hidden="false" customHeight="true" outlineLevel="0" collapsed="false">
      <c r="B229" s="116"/>
      <c r="C229" s="173"/>
      <c r="D229" s="91"/>
      <c r="E229" s="91"/>
      <c r="F229" s="92"/>
      <c r="G229" s="174"/>
      <c r="H229" s="175" t="str">
        <f aca="false">IF(G229="","",REPT("★",ROUND(G229,0))&amp;REPT("☆",5-ROUND(G229,0)))</f>
        <v/>
      </c>
      <c r="I229" s="92"/>
      <c r="J229" s="94" t="str">
        <f aca="false">IF(B229="","",IFERROR(INDEX(App_Status,MATCH(B229,App_Company,0)),"Not applied"))</f>
        <v/>
      </c>
      <c r="K229" s="96"/>
    </row>
    <row r="230" customFormat="false" ht="24" hidden="false" customHeight="true" outlineLevel="0" collapsed="false">
      <c r="B230" s="116"/>
      <c r="C230" s="173"/>
      <c r="D230" s="91"/>
      <c r="E230" s="91"/>
      <c r="F230" s="92"/>
      <c r="G230" s="174"/>
      <c r="H230" s="175" t="str">
        <f aca="false">IF(G230="","",REPT("★",ROUND(G230,0))&amp;REPT("☆",5-ROUND(G230,0)))</f>
        <v/>
      </c>
      <c r="I230" s="92"/>
      <c r="J230" s="94" t="str">
        <f aca="false">IF(B230="","",IFERROR(INDEX(App_Status,MATCH(B230,App_Company,0)),"Not applied"))</f>
        <v/>
      </c>
      <c r="K230" s="96"/>
    </row>
    <row r="231" customFormat="false" ht="24" hidden="false" customHeight="true" outlineLevel="0" collapsed="false">
      <c r="B231" s="116"/>
      <c r="C231" s="173"/>
      <c r="D231" s="91"/>
      <c r="E231" s="91"/>
      <c r="F231" s="92"/>
      <c r="G231" s="174"/>
      <c r="H231" s="175" t="str">
        <f aca="false">IF(G231="","",REPT("★",ROUND(G231,0))&amp;REPT("☆",5-ROUND(G231,0)))</f>
        <v/>
      </c>
      <c r="I231" s="92"/>
      <c r="J231" s="94" t="str">
        <f aca="false">IF(B231="","",IFERROR(INDEX(App_Status,MATCH(B231,App_Company,0)),"Not applied"))</f>
        <v/>
      </c>
      <c r="K231" s="96"/>
    </row>
    <row r="232" customFormat="false" ht="24" hidden="false" customHeight="true" outlineLevel="0" collapsed="false">
      <c r="B232" s="116"/>
      <c r="C232" s="173"/>
      <c r="D232" s="91"/>
      <c r="E232" s="91"/>
      <c r="F232" s="92"/>
      <c r="G232" s="174"/>
      <c r="H232" s="175" t="str">
        <f aca="false">IF(G232="","",REPT("★",ROUND(G232,0))&amp;REPT("☆",5-ROUND(G232,0)))</f>
        <v/>
      </c>
      <c r="I232" s="92"/>
      <c r="J232" s="94" t="str">
        <f aca="false">IF(B232="","",IFERROR(INDEX(App_Status,MATCH(B232,App_Company,0)),"Not applied"))</f>
        <v/>
      </c>
      <c r="K232" s="96"/>
    </row>
    <row r="233" customFormat="false" ht="24" hidden="false" customHeight="true" outlineLevel="0" collapsed="false">
      <c r="B233" s="116"/>
      <c r="C233" s="173"/>
      <c r="D233" s="91"/>
      <c r="E233" s="91"/>
      <c r="F233" s="92"/>
      <c r="G233" s="174"/>
      <c r="H233" s="175" t="str">
        <f aca="false">IF(G233="","",REPT("★",ROUND(G233,0))&amp;REPT("☆",5-ROUND(G233,0)))</f>
        <v/>
      </c>
      <c r="I233" s="92"/>
      <c r="J233" s="94" t="str">
        <f aca="false">IF(B233="","",IFERROR(INDEX(App_Status,MATCH(B233,App_Company,0)),"Not applied"))</f>
        <v/>
      </c>
      <c r="K233" s="96"/>
    </row>
    <row r="234" customFormat="false" ht="24" hidden="false" customHeight="true" outlineLevel="0" collapsed="false">
      <c r="B234" s="116"/>
      <c r="C234" s="173"/>
      <c r="D234" s="91"/>
      <c r="E234" s="91"/>
      <c r="F234" s="92"/>
      <c r="G234" s="174"/>
      <c r="H234" s="175" t="str">
        <f aca="false">IF(G234="","",REPT("★",ROUND(G234,0))&amp;REPT("☆",5-ROUND(G234,0)))</f>
        <v/>
      </c>
      <c r="I234" s="92"/>
      <c r="J234" s="94" t="str">
        <f aca="false">IF(B234="","",IFERROR(INDEX(App_Status,MATCH(B234,App_Company,0)),"Not applied"))</f>
        <v/>
      </c>
      <c r="K234" s="96"/>
    </row>
    <row r="235" customFormat="false" ht="24" hidden="false" customHeight="true" outlineLevel="0" collapsed="false">
      <c r="B235" s="116"/>
      <c r="C235" s="173"/>
      <c r="D235" s="91"/>
      <c r="E235" s="91"/>
      <c r="F235" s="92"/>
      <c r="G235" s="174"/>
      <c r="H235" s="175" t="str">
        <f aca="false">IF(G235="","",REPT("★",ROUND(G235,0))&amp;REPT("☆",5-ROUND(G235,0)))</f>
        <v/>
      </c>
      <c r="I235" s="92"/>
      <c r="J235" s="94" t="str">
        <f aca="false">IF(B235="","",IFERROR(INDEX(App_Status,MATCH(B235,App_Company,0)),"Not applied"))</f>
        <v/>
      </c>
      <c r="K235" s="96"/>
    </row>
    <row r="236" customFormat="false" ht="24" hidden="false" customHeight="true" outlineLevel="0" collapsed="false">
      <c r="B236" s="116"/>
      <c r="C236" s="173"/>
      <c r="D236" s="91"/>
      <c r="E236" s="91"/>
      <c r="F236" s="92"/>
      <c r="G236" s="174"/>
      <c r="H236" s="175" t="str">
        <f aca="false">IF(G236="","",REPT("★",ROUND(G236,0))&amp;REPT("☆",5-ROUND(G236,0)))</f>
        <v/>
      </c>
      <c r="I236" s="92"/>
      <c r="J236" s="94" t="str">
        <f aca="false">IF(B236="","",IFERROR(INDEX(App_Status,MATCH(B236,App_Company,0)),"Not applied"))</f>
        <v/>
      </c>
      <c r="K236" s="96"/>
    </row>
    <row r="237" customFormat="false" ht="24" hidden="false" customHeight="true" outlineLevel="0" collapsed="false">
      <c r="B237" s="116"/>
      <c r="C237" s="173"/>
      <c r="D237" s="91"/>
      <c r="E237" s="91"/>
      <c r="F237" s="92"/>
      <c r="G237" s="174"/>
      <c r="H237" s="175" t="str">
        <f aca="false">IF(G237="","",REPT("★",ROUND(G237,0))&amp;REPT("☆",5-ROUND(G237,0)))</f>
        <v/>
      </c>
      <c r="I237" s="92"/>
      <c r="J237" s="94" t="str">
        <f aca="false">IF(B237="","",IFERROR(INDEX(App_Status,MATCH(B237,App_Company,0)),"Not applied"))</f>
        <v/>
      </c>
      <c r="K237" s="96"/>
    </row>
    <row r="238" customFormat="false" ht="24" hidden="false" customHeight="true" outlineLevel="0" collapsed="false">
      <c r="B238" s="116"/>
      <c r="C238" s="173"/>
      <c r="D238" s="91"/>
      <c r="E238" s="91"/>
      <c r="F238" s="92"/>
      <c r="G238" s="174"/>
      <c r="H238" s="175" t="str">
        <f aca="false">IF(G238="","",REPT("★",ROUND(G238,0))&amp;REPT("☆",5-ROUND(G238,0)))</f>
        <v/>
      </c>
      <c r="I238" s="92"/>
      <c r="J238" s="94" t="str">
        <f aca="false">IF(B238="","",IFERROR(INDEX(App_Status,MATCH(B238,App_Company,0)),"Not applied"))</f>
        <v/>
      </c>
      <c r="K238" s="96"/>
    </row>
    <row r="239" customFormat="false" ht="24" hidden="false" customHeight="true" outlineLevel="0" collapsed="false">
      <c r="B239" s="116"/>
      <c r="C239" s="173"/>
      <c r="D239" s="91"/>
      <c r="E239" s="91"/>
      <c r="F239" s="92"/>
      <c r="G239" s="174"/>
      <c r="H239" s="175" t="str">
        <f aca="false">IF(G239="","",REPT("★",ROUND(G239,0))&amp;REPT("☆",5-ROUND(G239,0)))</f>
        <v/>
      </c>
      <c r="I239" s="92"/>
      <c r="J239" s="94" t="str">
        <f aca="false">IF(B239="","",IFERROR(INDEX(App_Status,MATCH(B239,App_Company,0)),"Not applied"))</f>
        <v/>
      </c>
      <c r="K239" s="96"/>
    </row>
    <row r="240" customFormat="false" ht="24" hidden="false" customHeight="true" outlineLevel="0" collapsed="false">
      <c r="B240" s="116"/>
      <c r="C240" s="173"/>
      <c r="D240" s="91"/>
      <c r="E240" s="91"/>
      <c r="F240" s="92"/>
      <c r="G240" s="174"/>
      <c r="H240" s="175" t="str">
        <f aca="false">IF(G240="","",REPT("★",ROUND(G240,0))&amp;REPT("☆",5-ROUND(G240,0)))</f>
        <v/>
      </c>
      <c r="I240" s="92"/>
      <c r="J240" s="94" t="str">
        <f aca="false">IF(B240="","",IFERROR(INDEX(App_Status,MATCH(B240,App_Company,0)),"Not applied"))</f>
        <v/>
      </c>
      <c r="K240" s="96"/>
    </row>
    <row r="241" customFormat="false" ht="24" hidden="false" customHeight="true" outlineLevel="0" collapsed="false">
      <c r="B241" s="116"/>
      <c r="C241" s="173"/>
      <c r="D241" s="91"/>
      <c r="E241" s="91"/>
      <c r="F241" s="92"/>
      <c r="G241" s="174"/>
      <c r="H241" s="175" t="str">
        <f aca="false">IF(G241="","",REPT("★",ROUND(G241,0))&amp;REPT("☆",5-ROUND(G241,0)))</f>
        <v/>
      </c>
      <c r="I241" s="92"/>
      <c r="J241" s="94" t="str">
        <f aca="false">IF(B241="","",IFERROR(INDEX(App_Status,MATCH(B241,App_Company,0)),"Not applied"))</f>
        <v/>
      </c>
      <c r="K241" s="96"/>
    </row>
    <row r="242" customFormat="false" ht="24" hidden="false" customHeight="true" outlineLevel="0" collapsed="false">
      <c r="B242" s="116"/>
      <c r="C242" s="173"/>
      <c r="D242" s="91"/>
      <c r="E242" s="91"/>
      <c r="F242" s="92"/>
      <c r="G242" s="174"/>
      <c r="H242" s="175" t="str">
        <f aca="false">IF(G242="","",REPT("★",ROUND(G242,0))&amp;REPT("☆",5-ROUND(G242,0)))</f>
        <v/>
      </c>
      <c r="I242" s="92"/>
      <c r="J242" s="94" t="str">
        <f aca="false">IF(B242="","",IFERROR(INDEX(App_Status,MATCH(B242,App_Company,0)),"Not applied"))</f>
        <v/>
      </c>
      <c r="K242" s="96"/>
    </row>
    <row r="243" customFormat="false" ht="24" hidden="false" customHeight="true" outlineLevel="0" collapsed="false">
      <c r="B243" s="116"/>
      <c r="C243" s="173"/>
      <c r="D243" s="91"/>
      <c r="E243" s="91"/>
      <c r="F243" s="92"/>
      <c r="G243" s="174"/>
      <c r="H243" s="175" t="str">
        <f aca="false">IF(G243="","",REPT("★",ROUND(G243,0))&amp;REPT("☆",5-ROUND(G243,0)))</f>
        <v/>
      </c>
      <c r="I243" s="92"/>
      <c r="J243" s="94" t="str">
        <f aca="false">IF(B243="","",IFERROR(INDEX(App_Status,MATCH(B243,App_Company,0)),"Not applied"))</f>
        <v/>
      </c>
      <c r="K243" s="96"/>
    </row>
    <row r="244" customFormat="false" ht="24" hidden="false" customHeight="true" outlineLevel="0" collapsed="false">
      <c r="B244" s="116"/>
      <c r="C244" s="173"/>
      <c r="D244" s="91"/>
      <c r="E244" s="91"/>
      <c r="F244" s="92"/>
      <c r="G244" s="174"/>
      <c r="H244" s="175" t="str">
        <f aca="false">IF(G244="","",REPT("★",ROUND(G244,0))&amp;REPT("☆",5-ROUND(G244,0)))</f>
        <v/>
      </c>
      <c r="I244" s="92"/>
      <c r="J244" s="94" t="str">
        <f aca="false">IF(B244="","",IFERROR(INDEX(App_Status,MATCH(B244,App_Company,0)),"Not applied"))</f>
        <v/>
      </c>
      <c r="K244" s="96"/>
    </row>
    <row r="245" customFormat="false" ht="24" hidden="false" customHeight="true" outlineLevel="0" collapsed="false">
      <c r="B245" s="116"/>
      <c r="C245" s="173"/>
      <c r="D245" s="91"/>
      <c r="E245" s="91"/>
      <c r="F245" s="92"/>
      <c r="G245" s="174"/>
      <c r="H245" s="175" t="str">
        <f aca="false">IF(G245="","",REPT("★",ROUND(G245,0))&amp;REPT("☆",5-ROUND(G245,0)))</f>
        <v/>
      </c>
      <c r="I245" s="92"/>
      <c r="J245" s="94" t="str">
        <f aca="false">IF(B245="","",IFERROR(INDEX(App_Status,MATCH(B245,App_Company,0)),"Not applied"))</f>
        <v/>
      </c>
      <c r="K245" s="96"/>
    </row>
    <row r="246" customFormat="false" ht="24" hidden="false" customHeight="true" outlineLevel="0" collapsed="false">
      <c r="B246" s="116"/>
      <c r="C246" s="173"/>
      <c r="D246" s="91"/>
      <c r="E246" s="91"/>
      <c r="F246" s="92"/>
      <c r="G246" s="174"/>
      <c r="H246" s="175" t="str">
        <f aca="false">IF(G246="","",REPT("★",ROUND(G246,0))&amp;REPT("☆",5-ROUND(G246,0)))</f>
        <v/>
      </c>
      <c r="I246" s="92"/>
      <c r="J246" s="94" t="str">
        <f aca="false">IF(B246="","",IFERROR(INDEX(App_Status,MATCH(B246,App_Company,0)),"Not applied"))</f>
        <v/>
      </c>
      <c r="K246" s="96"/>
    </row>
    <row r="247" customFormat="false" ht="24" hidden="false" customHeight="true" outlineLevel="0" collapsed="false">
      <c r="B247" s="116"/>
      <c r="C247" s="173"/>
      <c r="D247" s="91"/>
      <c r="E247" s="91"/>
      <c r="F247" s="92"/>
      <c r="G247" s="174"/>
      <c r="H247" s="175" t="str">
        <f aca="false">IF(G247="","",REPT("★",ROUND(G247,0))&amp;REPT("☆",5-ROUND(G247,0)))</f>
        <v/>
      </c>
      <c r="I247" s="92"/>
      <c r="J247" s="94" t="str">
        <f aca="false">IF(B247="","",IFERROR(INDEX(App_Status,MATCH(B247,App_Company,0)),"Not applied"))</f>
        <v/>
      </c>
      <c r="K247" s="96"/>
    </row>
    <row r="248" customFormat="false" ht="24" hidden="false" customHeight="true" outlineLevel="0" collapsed="false">
      <c r="B248" s="116"/>
      <c r="C248" s="173"/>
      <c r="D248" s="91"/>
      <c r="E248" s="91"/>
      <c r="F248" s="92"/>
      <c r="G248" s="174"/>
      <c r="H248" s="175" t="str">
        <f aca="false">IF(G248="","",REPT("★",ROUND(G248,0))&amp;REPT("☆",5-ROUND(G248,0)))</f>
        <v/>
      </c>
      <c r="I248" s="92"/>
      <c r="J248" s="94" t="str">
        <f aca="false">IF(B248="","",IFERROR(INDEX(App_Status,MATCH(B248,App_Company,0)),"Not applied"))</f>
        <v/>
      </c>
      <c r="K248" s="96"/>
    </row>
    <row r="249" customFormat="false" ht="24" hidden="false" customHeight="true" outlineLevel="0" collapsed="false">
      <c r="B249" s="116"/>
      <c r="C249" s="173"/>
      <c r="D249" s="91"/>
      <c r="E249" s="91"/>
      <c r="F249" s="92"/>
      <c r="G249" s="174"/>
      <c r="H249" s="175" t="str">
        <f aca="false">IF(G249="","",REPT("★",ROUND(G249,0))&amp;REPT("☆",5-ROUND(G249,0)))</f>
        <v/>
      </c>
      <c r="I249" s="92"/>
      <c r="J249" s="94" t="str">
        <f aca="false">IF(B249="","",IFERROR(INDEX(App_Status,MATCH(B249,App_Company,0)),"Not applied"))</f>
        <v/>
      </c>
      <c r="K249" s="96"/>
    </row>
    <row r="250" customFormat="false" ht="24" hidden="false" customHeight="true" outlineLevel="0" collapsed="false">
      <c r="B250" s="116"/>
      <c r="C250" s="173"/>
      <c r="D250" s="91"/>
      <c r="E250" s="91"/>
      <c r="F250" s="92"/>
      <c r="G250" s="174"/>
      <c r="H250" s="175" t="str">
        <f aca="false">IF(G250="","",REPT("★",ROUND(G250,0))&amp;REPT("☆",5-ROUND(G250,0)))</f>
        <v/>
      </c>
      <c r="I250" s="92"/>
      <c r="J250" s="94" t="str">
        <f aca="false">IF(B250="","",IFERROR(INDEX(App_Status,MATCH(B250,App_Company,0)),"Not applied"))</f>
        <v/>
      </c>
      <c r="K250" s="96"/>
    </row>
    <row r="251" customFormat="false" ht="24" hidden="false" customHeight="true" outlineLevel="0" collapsed="false">
      <c r="B251" s="116"/>
      <c r="C251" s="173"/>
      <c r="D251" s="91"/>
      <c r="E251" s="91"/>
      <c r="F251" s="92"/>
      <c r="G251" s="174"/>
      <c r="H251" s="175" t="str">
        <f aca="false">IF(G251="","",REPT("★",ROUND(G251,0))&amp;REPT("☆",5-ROUND(G251,0)))</f>
        <v/>
      </c>
      <c r="I251" s="92"/>
      <c r="J251" s="94" t="str">
        <f aca="false">IF(B251="","",IFERROR(INDEX(App_Status,MATCH(B251,App_Company,0)),"Not applied"))</f>
        <v/>
      </c>
      <c r="K251" s="96"/>
    </row>
    <row r="252" customFormat="false" ht="24" hidden="false" customHeight="true" outlineLevel="0" collapsed="false">
      <c r="B252" s="116"/>
      <c r="C252" s="173"/>
      <c r="D252" s="91"/>
      <c r="E252" s="91"/>
      <c r="F252" s="92"/>
      <c r="G252" s="174"/>
      <c r="H252" s="175" t="str">
        <f aca="false">IF(G252="","",REPT("★",ROUND(G252,0))&amp;REPT("☆",5-ROUND(G252,0)))</f>
        <v/>
      </c>
      <c r="I252" s="92"/>
      <c r="J252" s="94" t="str">
        <f aca="false">IF(B252="","",IFERROR(INDEX(App_Status,MATCH(B252,App_Company,0)),"Not applied"))</f>
        <v/>
      </c>
      <c r="K252" s="96"/>
    </row>
    <row r="253" customFormat="false" ht="24" hidden="false" customHeight="true" outlineLevel="0" collapsed="false">
      <c r="B253" s="116"/>
      <c r="C253" s="173"/>
      <c r="D253" s="91"/>
      <c r="E253" s="91"/>
      <c r="F253" s="92"/>
      <c r="G253" s="174"/>
      <c r="H253" s="175" t="str">
        <f aca="false">IF(G253="","",REPT("★",ROUND(G253,0))&amp;REPT("☆",5-ROUND(G253,0)))</f>
        <v/>
      </c>
      <c r="I253" s="92"/>
      <c r="J253" s="94" t="str">
        <f aca="false">IF(B253="","",IFERROR(INDEX(App_Status,MATCH(B253,App_Company,0)),"Not applied"))</f>
        <v/>
      </c>
      <c r="K253" s="96"/>
    </row>
    <row r="254" customFormat="false" ht="24" hidden="false" customHeight="true" outlineLevel="0" collapsed="false">
      <c r="B254" s="116"/>
      <c r="C254" s="173"/>
      <c r="D254" s="91"/>
      <c r="E254" s="91"/>
      <c r="F254" s="92"/>
      <c r="G254" s="174"/>
      <c r="H254" s="175" t="str">
        <f aca="false">IF(G254="","",REPT("★",ROUND(G254,0))&amp;REPT("☆",5-ROUND(G254,0)))</f>
        <v/>
      </c>
      <c r="I254" s="92"/>
      <c r="J254" s="94" t="str">
        <f aca="false">IF(B254="","",IFERROR(INDEX(App_Status,MATCH(B254,App_Company,0)),"Not applied"))</f>
        <v/>
      </c>
      <c r="K254" s="96"/>
    </row>
    <row r="255" customFormat="false" ht="24" hidden="false" customHeight="true" outlineLevel="0" collapsed="false">
      <c r="B255" s="116"/>
      <c r="C255" s="173"/>
      <c r="D255" s="91"/>
      <c r="E255" s="91"/>
      <c r="F255" s="92"/>
      <c r="G255" s="174"/>
      <c r="H255" s="175" t="str">
        <f aca="false">IF(G255="","",REPT("★",ROUND(G255,0))&amp;REPT("☆",5-ROUND(G255,0)))</f>
        <v/>
      </c>
      <c r="I255" s="92"/>
      <c r="J255" s="94" t="str">
        <f aca="false">IF(B255="","",IFERROR(INDEX(App_Status,MATCH(B255,App_Company,0)),"Not applied"))</f>
        <v/>
      </c>
      <c r="K255" s="96"/>
    </row>
    <row r="256" customFormat="false" ht="24" hidden="false" customHeight="true" outlineLevel="0" collapsed="false">
      <c r="B256" s="116"/>
      <c r="C256" s="173"/>
      <c r="D256" s="91"/>
      <c r="E256" s="91"/>
      <c r="F256" s="92"/>
      <c r="G256" s="174"/>
      <c r="H256" s="175" t="str">
        <f aca="false">IF(G256="","",REPT("★",ROUND(G256,0))&amp;REPT("☆",5-ROUND(G256,0)))</f>
        <v/>
      </c>
      <c r="I256" s="92"/>
      <c r="J256" s="94" t="str">
        <f aca="false">IF(B256="","",IFERROR(INDEX(App_Status,MATCH(B256,App_Company,0)),"Not applied"))</f>
        <v/>
      </c>
      <c r="K256" s="96"/>
    </row>
    <row r="257" customFormat="false" ht="24" hidden="false" customHeight="true" outlineLevel="0" collapsed="false">
      <c r="B257" s="116"/>
      <c r="C257" s="173"/>
      <c r="D257" s="91"/>
      <c r="E257" s="91"/>
      <c r="F257" s="92"/>
      <c r="G257" s="174"/>
      <c r="H257" s="175" t="str">
        <f aca="false">IF(G257="","",REPT("★",ROUND(G257,0))&amp;REPT("☆",5-ROUND(G257,0)))</f>
        <v/>
      </c>
      <c r="I257" s="92"/>
      <c r="J257" s="94" t="str">
        <f aca="false">IF(B257="","",IFERROR(INDEX(App_Status,MATCH(B257,App_Company,0)),"Not applied"))</f>
        <v/>
      </c>
      <c r="K257" s="96"/>
    </row>
    <row r="258" customFormat="false" ht="24" hidden="false" customHeight="true" outlineLevel="0" collapsed="false">
      <c r="B258" s="116"/>
      <c r="C258" s="173"/>
      <c r="D258" s="91"/>
      <c r="E258" s="91"/>
      <c r="F258" s="92"/>
      <c r="G258" s="174"/>
      <c r="H258" s="175" t="str">
        <f aca="false">IF(G258="","",REPT("★",ROUND(G258,0))&amp;REPT("☆",5-ROUND(G258,0)))</f>
        <v/>
      </c>
      <c r="I258" s="92"/>
      <c r="J258" s="94" t="str">
        <f aca="false">IF(B258="","",IFERROR(INDEX(App_Status,MATCH(B258,App_Company,0)),"Not applied"))</f>
        <v/>
      </c>
      <c r="K258" s="96"/>
    </row>
    <row r="259" customFormat="false" ht="24" hidden="false" customHeight="true" outlineLevel="0" collapsed="false">
      <c r="B259" s="116"/>
      <c r="C259" s="173"/>
      <c r="D259" s="91"/>
      <c r="E259" s="91"/>
      <c r="F259" s="92"/>
      <c r="G259" s="174"/>
      <c r="H259" s="175" t="str">
        <f aca="false">IF(G259="","",REPT("★",ROUND(G259,0))&amp;REPT("☆",5-ROUND(G259,0)))</f>
        <v/>
      </c>
      <c r="I259" s="92"/>
      <c r="J259" s="94" t="str">
        <f aca="false">IF(B259="","",IFERROR(INDEX(App_Status,MATCH(B259,App_Company,0)),"Not applied"))</f>
        <v/>
      </c>
      <c r="K259" s="96"/>
    </row>
    <row r="260" customFormat="false" ht="24" hidden="false" customHeight="true" outlineLevel="0" collapsed="false">
      <c r="B260" s="116"/>
      <c r="C260" s="173"/>
      <c r="D260" s="91"/>
      <c r="E260" s="91"/>
      <c r="F260" s="92"/>
      <c r="G260" s="174"/>
      <c r="H260" s="175" t="str">
        <f aca="false">IF(G260="","",REPT("★",ROUND(G260,0))&amp;REPT("☆",5-ROUND(G260,0)))</f>
        <v/>
      </c>
      <c r="I260" s="92"/>
      <c r="J260" s="94" t="str">
        <f aca="false">IF(B260="","",IFERROR(INDEX(App_Status,MATCH(B260,App_Company,0)),"Not applied"))</f>
        <v/>
      </c>
      <c r="K260" s="96"/>
    </row>
    <row r="261" customFormat="false" ht="24" hidden="false" customHeight="true" outlineLevel="0" collapsed="false">
      <c r="B261" s="116"/>
      <c r="C261" s="173"/>
      <c r="D261" s="91"/>
      <c r="E261" s="91"/>
      <c r="F261" s="92"/>
      <c r="G261" s="174"/>
      <c r="H261" s="175" t="str">
        <f aca="false">IF(G261="","",REPT("★",ROUND(G261,0))&amp;REPT("☆",5-ROUND(G261,0)))</f>
        <v/>
      </c>
      <c r="I261" s="92"/>
      <c r="J261" s="94" t="str">
        <f aca="false">IF(B261="","",IFERROR(INDEX(App_Status,MATCH(B261,App_Company,0)),"Not applied"))</f>
        <v/>
      </c>
      <c r="K261" s="96"/>
    </row>
    <row r="262" customFormat="false" ht="24" hidden="false" customHeight="true" outlineLevel="0" collapsed="false">
      <c r="B262" s="116"/>
      <c r="C262" s="173"/>
      <c r="D262" s="91"/>
      <c r="E262" s="91"/>
      <c r="F262" s="92"/>
      <c r="G262" s="174"/>
      <c r="H262" s="175" t="str">
        <f aca="false">IF(G262="","",REPT("★",ROUND(G262,0))&amp;REPT("☆",5-ROUND(G262,0)))</f>
        <v/>
      </c>
      <c r="I262" s="92"/>
      <c r="J262" s="94" t="str">
        <f aca="false">IF(B262="","",IFERROR(INDEX(App_Status,MATCH(B262,App_Company,0)),"Not applied"))</f>
        <v/>
      </c>
      <c r="K262" s="96"/>
    </row>
    <row r="263" customFormat="false" ht="24" hidden="false" customHeight="true" outlineLevel="0" collapsed="false">
      <c r="B263" s="116"/>
      <c r="C263" s="173"/>
      <c r="D263" s="91"/>
      <c r="E263" s="91"/>
      <c r="F263" s="92"/>
      <c r="G263" s="174"/>
      <c r="H263" s="175" t="str">
        <f aca="false">IF(G263="","",REPT("★",ROUND(G263,0))&amp;REPT("☆",5-ROUND(G263,0)))</f>
        <v/>
      </c>
      <c r="I263" s="92"/>
      <c r="J263" s="94" t="str">
        <f aca="false">IF(B263="","",IFERROR(INDEX(App_Status,MATCH(B263,App_Company,0)),"Not applied"))</f>
        <v/>
      </c>
      <c r="K263" s="96"/>
    </row>
    <row r="264" customFormat="false" ht="24" hidden="false" customHeight="true" outlineLevel="0" collapsed="false">
      <c r="B264" s="116"/>
      <c r="C264" s="173"/>
      <c r="D264" s="91"/>
      <c r="E264" s="91"/>
      <c r="F264" s="92"/>
      <c r="G264" s="174"/>
      <c r="H264" s="175" t="str">
        <f aca="false">IF(G264="","",REPT("★",ROUND(G264,0))&amp;REPT("☆",5-ROUND(G264,0)))</f>
        <v/>
      </c>
      <c r="I264" s="92"/>
      <c r="J264" s="94" t="str">
        <f aca="false">IF(B264="","",IFERROR(INDEX(App_Status,MATCH(B264,App_Company,0)),"Not applied"))</f>
        <v/>
      </c>
      <c r="K264" s="96"/>
    </row>
    <row r="265" customFormat="false" ht="24" hidden="false" customHeight="true" outlineLevel="0" collapsed="false">
      <c r="B265" s="116"/>
      <c r="C265" s="173"/>
      <c r="D265" s="91"/>
      <c r="E265" s="91"/>
      <c r="F265" s="92"/>
      <c r="G265" s="174"/>
      <c r="H265" s="175" t="str">
        <f aca="false">IF(G265="","",REPT("★",ROUND(G265,0))&amp;REPT("☆",5-ROUND(G265,0)))</f>
        <v/>
      </c>
      <c r="I265" s="92"/>
      <c r="J265" s="94" t="str">
        <f aca="false">IF(B265="","",IFERROR(INDEX(App_Status,MATCH(B265,App_Company,0)),"Not applied"))</f>
        <v/>
      </c>
      <c r="K265" s="96"/>
    </row>
    <row r="266" customFormat="false" ht="24" hidden="false" customHeight="true" outlineLevel="0" collapsed="false">
      <c r="B266" s="116"/>
      <c r="C266" s="173"/>
      <c r="D266" s="91"/>
      <c r="E266" s="91"/>
      <c r="F266" s="92"/>
      <c r="G266" s="174"/>
      <c r="H266" s="175" t="str">
        <f aca="false">IF(G266="","",REPT("★",ROUND(G266,0))&amp;REPT("☆",5-ROUND(G266,0)))</f>
        <v/>
      </c>
      <c r="I266" s="92"/>
      <c r="J266" s="94" t="str">
        <f aca="false">IF(B266="","",IFERROR(INDEX(App_Status,MATCH(B266,App_Company,0)),"Not applied"))</f>
        <v/>
      </c>
      <c r="K266" s="96"/>
    </row>
    <row r="267" customFormat="false" ht="24" hidden="false" customHeight="true" outlineLevel="0" collapsed="false">
      <c r="B267" s="116"/>
      <c r="C267" s="173"/>
      <c r="D267" s="91"/>
      <c r="E267" s="91"/>
      <c r="F267" s="92"/>
      <c r="G267" s="174"/>
      <c r="H267" s="175" t="str">
        <f aca="false">IF(G267="","",REPT("★",ROUND(G267,0))&amp;REPT("☆",5-ROUND(G267,0)))</f>
        <v/>
      </c>
      <c r="I267" s="92"/>
      <c r="J267" s="94" t="str">
        <f aca="false">IF(B267="","",IFERROR(INDEX(App_Status,MATCH(B267,App_Company,0)),"Not applied"))</f>
        <v/>
      </c>
      <c r="K267" s="96"/>
    </row>
    <row r="268" customFormat="false" ht="24" hidden="false" customHeight="true" outlineLevel="0" collapsed="false">
      <c r="B268" s="116"/>
      <c r="C268" s="173"/>
      <c r="D268" s="91"/>
      <c r="E268" s="91"/>
      <c r="F268" s="92"/>
      <c r="G268" s="174"/>
      <c r="H268" s="175" t="str">
        <f aca="false">IF(G268="","",REPT("★",ROUND(G268,0))&amp;REPT("☆",5-ROUND(G268,0)))</f>
        <v/>
      </c>
      <c r="I268" s="92"/>
      <c r="J268" s="94" t="str">
        <f aca="false">IF(B268="","",IFERROR(INDEX(App_Status,MATCH(B268,App_Company,0)),"Not applied"))</f>
        <v/>
      </c>
      <c r="K268" s="96"/>
    </row>
    <row r="269" customFormat="false" ht="24" hidden="false" customHeight="true" outlineLevel="0" collapsed="false">
      <c r="B269" s="116"/>
      <c r="C269" s="173"/>
      <c r="D269" s="91"/>
      <c r="E269" s="91"/>
      <c r="F269" s="92"/>
      <c r="G269" s="174"/>
      <c r="H269" s="175" t="str">
        <f aca="false">IF(G269="","",REPT("★",ROUND(G269,0))&amp;REPT("☆",5-ROUND(G269,0)))</f>
        <v/>
      </c>
      <c r="I269" s="92"/>
      <c r="J269" s="94" t="str">
        <f aca="false">IF(B269="","",IFERROR(INDEX(App_Status,MATCH(B269,App_Company,0)),"Not applied"))</f>
        <v/>
      </c>
      <c r="K269" s="96"/>
    </row>
    <row r="270" customFormat="false" ht="24" hidden="false" customHeight="true" outlineLevel="0" collapsed="false">
      <c r="B270" s="116"/>
      <c r="C270" s="173"/>
      <c r="D270" s="91"/>
      <c r="E270" s="91"/>
      <c r="F270" s="92"/>
      <c r="G270" s="174"/>
      <c r="H270" s="175" t="str">
        <f aca="false">IF(G270="","",REPT("★",ROUND(G270,0))&amp;REPT("☆",5-ROUND(G270,0)))</f>
        <v/>
      </c>
      <c r="I270" s="92"/>
      <c r="J270" s="94" t="str">
        <f aca="false">IF(B270="","",IFERROR(INDEX(App_Status,MATCH(B270,App_Company,0)),"Not applied"))</f>
        <v/>
      </c>
      <c r="K270" s="96"/>
    </row>
    <row r="271" customFormat="false" ht="24" hidden="false" customHeight="true" outlineLevel="0" collapsed="false">
      <c r="B271" s="116"/>
      <c r="C271" s="173"/>
      <c r="D271" s="91"/>
      <c r="E271" s="91"/>
      <c r="F271" s="92"/>
      <c r="G271" s="174"/>
      <c r="H271" s="175" t="str">
        <f aca="false">IF(G271="","",REPT("★",ROUND(G271,0))&amp;REPT("☆",5-ROUND(G271,0)))</f>
        <v/>
      </c>
      <c r="I271" s="92"/>
      <c r="J271" s="94" t="str">
        <f aca="false">IF(B271="","",IFERROR(INDEX(App_Status,MATCH(B271,App_Company,0)),"Not applied"))</f>
        <v/>
      </c>
      <c r="K271" s="96"/>
    </row>
    <row r="272" customFormat="false" ht="24" hidden="false" customHeight="true" outlineLevel="0" collapsed="false">
      <c r="B272" s="116"/>
      <c r="C272" s="173"/>
      <c r="D272" s="91"/>
      <c r="E272" s="91"/>
      <c r="F272" s="92"/>
      <c r="G272" s="174"/>
      <c r="H272" s="175" t="str">
        <f aca="false">IF(G272="","",REPT("★",ROUND(G272,0))&amp;REPT("☆",5-ROUND(G272,0)))</f>
        <v/>
      </c>
      <c r="I272" s="92"/>
      <c r="J272" s="94" t="str">
        <f aca="false">IF(B272="","",IFERROR(INDEX(App_Status,MATCH(B272,App_Company,0)),"Not applied"))</f>
        <v/>
      </c>
      <c r="K272" s="96"/>
    </row>
    <row r="273" customFormat="false" ht="24" hidden="false" customHeight="true" outlineLevel="0" collapsed="false">
      <c r="B273" s="116"/>
      <c r="C273" s="173"/>
      <c r="D273" s="91"/>
      <c r="E273" s="91"/>
      <c r="F273" s="92"/>
      <c r="G273" s="174"/>
      <c r="H273" s="175" t="str">
        <f aca="false">IF(G273="","",REPT("★",ROUND(G273,0))&amp;REPT("☆",5-ROUND(G273,0)))</f>
        <v/>
      </c>
      <c r="I273" s="92"/>
      <c r="J273" s="94" t="str">
        <f aca="false">IF(B273="","",IFERROR(INDEX(App_Status,MATCH(B273,App_Company,0)),"Not applied"))</f>
        <v/>
      </c>
      <c r="K273" s="96"/>
    </row>
    <row r="274" customFormat="false" ht="24" hidden="false" customHeight="true" outlineLevel="0" collapsed="false">
      <c r="B274" s="116"/>
      <c r="C274" s="173"/>
      <c r="D274" s="91"/>
      <c r="E274" s="91"/>
      <c r="F274" s="92"/>
      <c r="G274" s="174"/>
      <c r="H274" s="175" t="str">
        <f aca="false">IF(G274="","",REPT("★",ROUND(G274,0))&amp;REPT("☆",5-ROUND(G274,0)))</f>
        <v/>
      </c>
      <c r="I274" s="92"/>
      <c r="J274" s="94" t="str">
        <f aca="false">IF(B274="","",IFERROR(INDEX(App_Status,MATCH(B274,App_Company,0)),"Not applied"))</f>
        <v/>
      </c>
      <c r="K274" s="96"/>
    </row>
    <row r="275" customFormat="false" ht="24" hidden="false" customHeight="true" outlineLevel="0" collapsed="false">
      <c r="B275" s="116"/>
      <c r="C275" s="173"/>
      <c r="D275" s="91"/>
      <c r="E275" s="91"/>
      <c r="F275" s="92"/>
      <c r="G275" s="174"/>
      <c r="H275" s="175" t="str">
        <f aca="false">IF(G275="","",REPT("★",ROUND(G275,0))&amp;REPT("☆",5-ROUND(G275,0)))</f>
        <v/>
      </c>
      <c r="I275" s="92"/>
      <c r="J275" s="94" t="str">
        <f aca="false">IF(B275="","",IFERROR(INDEX(App_Status,MATCH(B275,App_Company,0)),"Not applied"))</f>
        <v/>
      </c>
      <c r="K275" s="96"/>
    </row>
    <row r="276" customFormat="false" ht="24" hidden="false" customHeight="true" outlineLevel="0" collapsed="false">
      <c r="B276" s="116"/>
      <c r="C276" s="173"/>
      <c r="D276" s="91"/>
      <c r="E276" s="91"/>
      <c r="F276" s="92"/>
      <c r="G276" s="174"/>
      <c r="H276" s="175" t="str">
        <f aca="false">IF(G276="","",REPT("★",ROUND(G276,0))&amp;REPT("☆",5-ROUND(G276,0)))</f>
        <v/>
      </c>
      <c r="I276" s="92"/>
      <c r="J276" s="94" t="str">
        <f aca="false">IF(B276="","",IFERROR(INDEX(App_Status,MATCH(B276,App_Company,0)),"Not applied"))</f>
        <v/>
      </c>
      <c r="K276" s="96"/>
    </row>
    <row r="277" customFormat="false" ht="24" hidden="false" customHeight="true" outlineLevel="0" collapsed="false">
      <c r="B277" s="116"/>
      <c r="C277" s="173"/>
      <c r="D277" s="91"/>
      <c r="E277" s="91"/>
      <c r="F277" s="92"/>
      <c r="G277" s="174"/>
      <c r="H277" s="175" t="str">
        <f aca="false">IF(G277="","",REPT("★",ROUND(G277,0))&amp;REPT("☆",5-ROUND(G277,0)))</f>
        <v/>
      </c>
      <c r="I277" s="92"/>
      <c r="J277" s="94" t="str">
        <f aca="false">IF(B277="","",IFERROR(INDEX(App_Status,MATCH(B277,App_Company,0)),"Not applied"))</f>
        <v/>
      </c>
      <c r="K277" s="96"/>
    </row>
    <row r="278" customFormat="false" ht="24" hidden="false" customHeight="true" outlineLevel="0" collapsed="false">
      <c r="B278" s="116"/>
      <c r="C278" s="173"/>
      <c r="D278" s="91"/>
      <c r="E278" s="91"/>
      <c r="F278" s="92"/>
      <c r="G278" s="174"/>
      <c r="H278" s="175" t="str">
        <f aca="false">IF(G278="","",REPT("★",ROUND(G278,0))&amp;REPT("☆",5-ROUND(G278,0)))</f>
        <v/>
      </c>
      <c r="I278" s="92"/>
      <c r="J278" s="94" t="str">
        <f aca="false">IF(B278="","",IFERROR(INDEX(App_Status,MATCH(B278,App_Company,0)),"Not applied"))</f>
        <v/>
      </c>
      <c r="K278" s="96"/>
    </row>
    <row r="279" customFormat="false" ht="24" hidden="false" customHeight="true" outlineLevel="0" collapsed="false">
      <c r="B279" s="116"/>
      <c r="C279" s="173"/>
      <c r="D279" s="91"/>
      <c r="E279" s="91"/>
      <c r="F279" s="92"/>
      <c r="G279" s="174"/>
      <c r="H279" s="175" t="str">
        <f aca="false">IF(G279="","",REPT("★",ROUND(G279,0))&amp;REPT("☆",5-ROUND(G279,0)))</f>
        <v/>
      </c>
      <c r="I279" s="92"/>
      <c r="J279" s="94" t="str">
        <f aca="false">IF(B279="","",IFERROR(INDEX(App_Status,MATCH(B279,App_Company,0)),"Not applied"))</f>
        <v/>
      </c>
      <c r="K279" s="96"/>
    </row>
    <row r="280" customFormat="false" ht="24" hidden="false" customHeight="true" outlineLevel="0" collapsed="false">
      <c r="B280" s="116"/>
      <c r="C280" s="173"/>
      <c r="D280" s="91"/>
      <c r="E280" s="91"/>
      <c r="F280" s="92"/>
      <c r="G280" s="174"/>
      <c r="H280" s="175" t="str">
        <f aca="false">IF(G280="","",REPT("★",ROUND(G280,0))&amp;REPT("☆",5-ROUND(G280,0)))</f>
        <v/>
      </c>
      <c r="I280" s="92"/>
      <c r="J280" s="94" t="str">
        <f aca="false">IF(B280="","",IFERROR(INDEX(App_Status,MATCH(B280,App_Company,0)),"Not applied"))</f>
        <v/>
      </c>
      <c r="K280" s="96"/>
    </row>
    <row r="281" customFormat="false" ht="24" hidden="false" customHeight="true" outlineLevel="0" collapsed="false">
      <c r="B281" s="116"/>
      <c r="C281" s="173"/>
      <c r="D281" s="91"/>
      <c r="E281" s="91"/>
      <c r="F281" s="92"/>
      <c r="G281" s="174"/>
      <c r="H281" s="175" t="str">
        <f aca="false">IF(G281="","",REPT("★",ROUND(G281,0))&amp;REPT("☆",5-ROUND(G281,0)))</f>
        <v/>
      </c>
      <c r="I281" s="92"/>
      <c r="J281" s="94" t="str">
        <f aca="false">IF(B281="","",IFERROR(INDEX(App_Status,MATCH(B281,App_Company,0)),"Not applied"))</f>
        <v/>
      </c>
      <c r="K281" s="96"/>
    </row>
    <row r="282" customFormat="false" ht="24" hidden="false" customHeight="true" outlineLevel="0" collapsed="false">
      <c r="B282" s="116"/>
      <c r="C282" s="173"/>
      <c r="D282" s="91"/>
      <c r="E282" s="91"/>
      <c r="F282" s="92"/>
      <c r="G282" s="174"/>
      <c r="H282" s="175" t="str">
        <f aca="false">IF(G282="","",REPT("★",ROUND(G282,0))&amp;REPT("☆",5-ROUND(G282,0)))</f>
        <v/>
      </c>
      <c r="I282" s="92"/>
      <c r="J282" s="94" t="str">
        <f aca="false">IF(B282="","",IFERROR(INDEX(App_Status,MATCH(B282,App_Company,0)),"Not applied"))</f>
        <v/>
      </c>
      <c r="K282" s="96"/>
    </row>
    <row r="283" customFormat="false" ht="24" hidden="false" customHeight="true" outlineLevel="0" collapsed="false">
      <c r="B283" s="116"/>
      <c r="C283" s="173"/>
      <c r="D283" s="91"/>
      <c r="E283" s="91"/>
      <c r="F283" s="92"/>
      <c r="G283" s="174"/>
      <c r="H283" s="175" t="str">
        <f aca="false">IF(G283="","",REPT("★",ROUND(G283,0))&amp;REPT("☆",5-ROUND(G283,0)))</f>
        <v/>
      </c>
      <c r="I283" s="92"/>
      <c r="J283" s="94" t="str">
        <f aca="false">IF(B283="","",IFERROR(INDEX(App_Status,MATCH(B283,App_Company,0)),"Not applied"))</f>
        <v/>
      </c>
      <c r="K283" s="96"/>
    </row>
    <row r="284" customFormat="false" ht="24" hidden="false" customHeight="true" outlineLevel="0" collapsed="false">
      <c r="B284" s="116"/>
      <c r="C284" s="173"/>
      <c r="D284" s="91"/>
      <c r="E284" s="91"/>
      <c r="F284" s="92"/>
      <c r="G284" s="174"/>
      <c r="H284" s="175" t="str">
        <f aca="false">IF(G284="","",REPT("★",ROUND(G284,0))&amp;REPT("☆",5-ROUND(G284,0)))</f>
        <v/>
      </c>
      <c r="I284" s="92"/>
      <c r="J284" s="94" t="str">
        <f aca="false">IF(B284="","",IFERROR(INDEX(App_Status,MATCH(B284,App_Company,0)),"Not applied"))</f>
        <v/>
      </c>
      <c r="K284" s="96"/>
    </row>
    <row r="285" customFormat="false" ht="24" hidden="false" customHeight="true" outlineLevel="0" collapsed="false">
      <c r="B285" s="116"/>
      <c r="C285" s="173"/>
      <c r="D285" s="91"/>
      <c r="E285" s="91"/>
      <c r="F285" s="92"/>
      <c r="G285" s="174"/>
      <c r="H285" s="175" t="str">
        <f aca="false">IF(G285="","",REPT("★",ROUND(G285,0))&amp;REPT("☆",5-ROUND(G285,0)))</f>
        <v/>
      </c>
      <c r="I285" s="92"/>
      <c r="J285" s="94" t="str">
        <f aca="false">IF(B285="","",IFERROR(INDEX(App_Status,MATCH(B285,App_Company,0)),"Not applied"))</f>
        <v/>
      </c>
      <c r="K285" s="96"/>
    </row>
    <row r="286" customFormat="false" ht="24" hidden="false" customHeight="true" outlineLevel="0" collapsed="false">
      <c r="B286" s="116"/>
      <c r="C286" s="173"/>
      <c r="D286" s="91"/>
      <c r="E286" s="91"/>
      <c r="F286" s="92"/>
      <c r="G286" s="174"/>
      <c r="H286" s="175" t="str">
        <f aca="false">IF(G286="","",REPT("★",ROUND(G286,0))&amp;REPT("☆",5-ROUND(G286,0)))</f>
        <v/>
      </c>
      <c r="I286" s="92"/>
      <c r="J286" s="94" t="str">
        <f aca="false">IF(B286="","",IFERROR(INDEX(App_Status,MATCH(B286,App_Company,0)),"Not applied"))</f>
        <v/>
      </c>
      <c r="K286" s="96"/>
    </row>
    <row r="287" customFormat="false" ht="24" hidden="false" customHeight="true" outlineLevel="0" collapsed="false">
      <c r="B287" s="116"/>
      <c r="C287" s="173"/>
      <c r="D287" s="91"/>
      <c r="E287" s="91"/>
      <c r="F287" s="92"/>
      <c r="G287" s="174"/>
      <c r="H287" s="175" t="str">
        <f aca="false">IF(G287="","",REPT("★",ROUND(G287,0))&amp;REPT("☆",5-ROUND(G287,0)))</f>
        <v/>
      </c>
      <c r="I287" s="92"/>
      <c r="J287" s="94" t="str">
        <f aca="false">IF(B287="","",IFERROR(INDEX(App_Status,MATCH(B287,App_Company,0)),"Not applied"))</f>
        <v/>
      </c>
      <c r="K287" s="96"/>
    </row>
    <row r="288" customFormat="false" ht="24" hidden="false" customHeight="true" outlineLevel="0" collapsed="false">
      <c r="B288" s="116"/>
      <c r="C288" s="173"/>
      <c r="D288" s="91"/>
      <c r="E288" s="91"/>
      <c r="F288" s="92"/>
      <c r="G288" s="174"/>
      <c r="H288" s="175" t="str">
        <f aca="false">IF(G288="","",REPT("★",ROUND(G288,0))&amp;REPT("☆",5-ROUND(G288,0)))</f>
        <v/>
      </c>
      <c r="I288" s="92"/>
      <c r="J288" s="94" t="str">
        <f aca="false">IF(B288="","",IFERROR(INDEX(App_Status,MATCH(B288,App_Company,0)),"Not applied"))</f>
        <v/>
      </c>
      <c r="K288" s="96"/>
    </row>
    <row r="289" customFormat="false" ht="24" hidden="false" customHeight="true" outlineLevel="0" collapsed="false">
      <c r="B289" s="116"/>
      <c r="C289" s="173"/>
      <c r="D289" s="91"/>
      <c r="E289" s="91"/>
      <c r="F289" s="92"/>
      <c r="G289" s="174"/>
      <c r="H289" s="175" t="str">
        <f aca="false">IF(G289="","",REPT("★",ROUND(G289,0))&amp;REPT("☆",5-ROUND(G289,0)))</f>
        <v/>
      </c>
      <c r="I289" s="92"/>
      <c r="J289" s="94" t="str">
        <f aca="false">IF(B289="","",IFERROR(INDEX(App_Status,MATCH(B289,App_Company,0)),"Not applied"))</f>
        <v/>
      </c>
      <c r="K289" s="96"/>
    </row>
    <row r="290" customFormat="false" ht="24" hidden="false" customHeight="true" outlineLevel="0" collapsed="false">
      <c r="B290" s="116"/>
      <c r="C290" s="173"/>
      <c r="D290" s="91"/>
      <c r="E290" s="91"/>
      <c r="F290" s="92"/>
      <c r="G290" s="174"/>
      <c r="H290" s="175" t="str">
        <f aca="false">IF(G290="","",REPT("★",ROUND(G290,0))&amp;REPT("☆",5-ROUND(G290,0)))</f>
        <v/>
      </c>
      <c r="I290" s="92"/>
      <c r="J290" s="94" t="str">
        <f aca="false">IF(B290="","",IFERROR(INDEX(App_Status,MATCH(B290,App_Company,0)),"Not applied"))</f>
        <v/>
      </c>
      <c r="K290" s="96"/>
    </row>
    <row r="291" customFormat="false" ht="24" hidden="false" customHeight="true" outlineLevel="0" collapsed="false">
      <c r="B291" s="116"/>
      <c r="C291" s="173"/>
      <c r="D291" s="91"/>
      <c r="E291" s="91"/>
      <c r="F291" s="92"/>
      <c r="G291" s="174"/>
      <c r="H291" s="175" t="str">
        <f aca="false">IF(G291="","",REPT("★",ROUND(G291,0))&amp;REPT("☆",5-ROUND(G291,0)))</f>
        <v/>
      </c>
      <c r="I291" s="92"/>
      <c r="J291" s="94" t="str">
        <f aca="false">IF(B291="","",IFERROR(INDEX(App_Status,MATCH(B291,App_Company,0)),"Not applied"))</f>
        <v/>
      </c>
      <c r="K291" s="96"/>
    </row>
    <row r="292" customFormat="false" ht="24" hidden="false" customHeight="true" outlineLevel="0" collapsed="false">
      <c r="B292" s="116"/>
      <c r="C292" s="173"/>
      <c r="D292" s="91"/>
      <c r="E292" s="91"/>
      <c r="F292" s="92"/>
      <c r="G292" s="174"/>
      <c r="H292" s="175" t="str">
        <f aca="false">IF(G292="","",REPT("★",ROUND(G292,0))&amp;REPT("☆",5-ROUND(G292,0)))</f>
        <v/>
      </c>
      <c r="I292" s="92"/>
      <c r="J292" s="94" t="str">
        <f aca="false">IF(B292="","",IFERROR(INDEX(App_Status,MATCH(B292,App_Company,0)),"Not applied"))</f>
        <v/>
      </c>
      <c r="K292" s="96"/>
    </row>
    <row r="293" customFormat="false" ht="24" hidden="false" customHeight="true" outlineLevel="0" collapsed="false">
      <c r="B293" s="116"/>
      <c r="C293" s="173"/>
      <c r="D293" s="91"/>
      <c r="E293" s="91"/>
      <c r="F293" s="92"/>
      <c r="G293" s="174"/>
      <c r="H293" s="175" t="str">
        <f aca="false">IF(G293="","",REPT("★",ROUND(G293,0))&amp;REPT("☆",5-ROUND(G293,0)))</f>
        <v/>
      </c>
      <c r="I293" s="92"/>
      <c r="J293" s="94" t="str">
        <f aca="false">IF(B293="","",IFERROR(INDEX(App_Status,MATCH(B293,App_Company,0)),"Not applied"))</f>
        <v/>
      </c>
      <c r="K293" s="96"/>
    </row>
    <row r="294" customFormat="false" ht="24" hidden="false" customHeight="true" outlineLevel="0" collapsed="false">
      <c r="B294" s="116"/>
      <c r="C294" s="173"/>
      <c r="D294" s="91"/>
      <c r="E294" s="91"/>
      <c r="F294" s="92"/>
      <c r="G294" s="174"/>
      <c r="H294" s="175" t="str">
        <f aca="false">IF(G294="","",REPT("★",ROUND(G294,0))&amp;REPT("☆",5-ROUND(G294,0)))</f>
        <v/>
      </c>
      <c r="I294" s="92"/>
      <c r="J294" s="94" t="str">
        <f aca="false">IF(B294="","",IFERROR(INDEX(App_Status,MATCH(B294,App_Company,0)),"Not applied"))</f>
        <v/>
      </c>
      <c r="K294" s="96"/>
    </row>
    <row r="295" customFormat="false" ht="24" hidden="false" customHeight="true" outlineLevel="0" collapsed="false">
      <c r="B295" s="116"/>
      <c r="C295" s="173"/>
      <c r="D295" s="91"/>
      <c r="E295" s="91"/>
      <c r="F295" s="92"/>
      <c r="G295" s="174"/>
      <c r="H295" s="175" t="str">
        <f aca="false">IF(G295="","",REPT("★",ROUND(G295,0))&amp;REPT("☆",5-ROUND(G295,0)))</f>
        <v/>
      </c>
      <c r="I295" s="92"/>
      <c r="J295" s="94" t="str">
        <f aca="false">IF(B295="","",IFERROR(INDEX(App_Status,MATCH(B295,App_Company,0)),"Not applied"))</f>
        <v/>
      </c>
      <c r="K295" s="96"/>
    </row>
    <row r="296" customFormat="false" ht="24" hidden="false" customHeight="true" outlineLevel="0" collapsed="false">
      <c r="B296" s="116"/>
      <c r="C296" s="173"/>
      <c r="D296" s="91"/>
      <c r="E296" s="91"/>
      <c r="F296" s="92"/>
      <c r="G296" s="174"/>
      <c r="H296" s="175" t="str">
        <f aca="false">IF(G296="","",REPT("★",ROUND(G296,0))&amp;REPT("☆",5-ROUND(G296,0)))</f>
        <v/>
      </c>
      <c r="I296" s="92"/>
      <c r="J296" s="94" t="str">
        <f aca="false">IF(B296="","",IFERROR(INDEX(App_Status,MATCH(B296,App_Company,0)),"Not applied"))</f>
        <v/>
      </c>
      <c r="K296" s="96"/>
    </row>
    <row r="297" customFormat="false" ht="24" hidden="false" customHeight="true" outlineLevel="0" collapsed="false">
      <c r="B297" s="116"/>
      <c r="C297" s="173"/>
      <c r="D297" s="91"/>
      <c r="E297" s="91"/>
      <c r="F297" s="92"/>
      <c r="G297" s="174"/>
      <c r="H297" s="175" t="str">
        <f aca="false">IF(G297="","",REPT("★",ROUND(G297,0))&amp;REPT("☆",5-ROUND(G297,0)))</f>
        <v/>
      </c>
      <c r="I297" s="92"/>
      <c r="J297" s="94" t="str">
        <f aca="false">IF(B297="","",IFERROR(INDEX(App_Status,MATCH(B297,App_Company,0)),"Not applied"))</f>
        <v/>
      </c>
      <c r="K297" s="96"/>
    </row>
    <row r="298" customFormat="false" ht="24" hidden="false" customHeight="true" outlineLevel="0" collapsed="false">
      <c r="B298" s="116"/>
      <c r="C298" s="173"/>
      <c r="D298" s="91"/>
      <c r="E298" s="91"/>
      <c r="F298" s="92"/>
      <c r="G298" s="174"/>
      <c r="H298" s="175" t="str">
        <f aca="false">IF(G298="","",REPT("★",ROUND(G298,0))&amp;REPT("☆",5-ROUND(G298,0)))</f>
        <v/>
      </c>
      <c r="I298" s="92"/>
      <c r="J298" s="94" t="str">
        <f aca="false">IF(B298="","",IFERROR(INDEX(App_Status,MATCH(B298,App_Company,0)),"Not applied"))</f>
        <v/>
      </c>
      <c r="K298" s="96"/>
    </row>
    <row r="299" customFormat="false" ht="24" hidden="false" customHeight="true" outlineLevel="0" collapsed="false">
      <c r="B299" s="116"/>
      <c r="C299" s="173"/>
      <c r="D299" s="91"/>
      <c r="E299" s="91"/>
      <c r="F299" s="92"/>
      <c r="G299" s="174"/>
      <c r="H299" s="175" t="str">
        <f aca="false">IF(G299="","",REPT("★",ROUND(G299,0))&amp;REPT("☆",5-ROUND(G299,0)))</f>
        <v/>
      </c>
      <c r="I299" s="92"/>
      <c r="J299" s="94" t="str">
        <f aca="false">IF(B299="","",IFERROR(INDEX(App_Status,MATCH(B299,App_Company,0)),"Not applied"))</f>
        <v/>
      </c>
      <c r="K299" s="96"/>
    </row>
    <row r="300" customFormat="false" ht="24" hidden="false" customHeight="true" outlineLevel="0" collapsed="false">
      <c r="B300" s="116"/>
      <c r="C300" s="173"/>
      <c r="D300" s="91"/>
      <c r="E300" s="91"/>
      <c r="F300" s="92"/>
      <c r="G300" s="174"/>
      <c r="H300" s="175" t="str">
        <f aca="false">IF(G300="","",REPT("★",ROUND(G300,0))&amp;REPT("☆",5-ROUND(G300,0)))</f>
        <v/>
      </c>
      <c r="I300" s="92"/>
      <c r="J300" s="94" t="str">
        <f aca="false">IF(B300="","",IFERROR(INDEX(App_Status,MATCH(B300,App_Company,0)),"Not applied"))</f>
        <v/>
      </c>
      <c r="K300" s="96"/>
    </row>
    <row r="301" customFormat="false" ht="24" hidden="false" customHeight="true" outlineLevel="0" collapsed="false">
      <c r="B301" s="116"/>
      <c r="C301" s="173"/>
      <c r="D301" s="91"/>
      <c r="E301" s="91"/>
      <c r="F301" s="92"/>
      <c r="G301" s="174"/>
      <c r="H301" s="175" t="str">
        <f aca="false">IF(G301="","",REPT("★",ROUND(G301,0))&amp;REPT("☆",5-ROUND(G301,0)))</f>
        <v/>
      </c>
      <c r="I301" s="92"/>
      <c r="J301" s="94" t="str">
        <f aca="false">IF(B301="","",IFERROR(INDEX(App_Status,MATCH(B301,App_Company,0)),"Not applied"))</f>
        <v/>
      </c>
      <c r="K301" s="96"/>
    </row>
    <row r="302" customFormat="false" ht="24" hidden="false" customHeight="true" outlineLevel="0" collapsed="false">
      <c r="B302" s="116"/>
      <c r="C302" s="173"/>
      <c r="D302" s="91"/>
      <c r="E302" s="91"/>
      <c r="F302" s="92"/>
      <c r="G302" s="174"/>
      <c r="H302" s="175" t="str">
        <f aca="false">IF(G302="","",REPT("★",ROUND(G302,0))&amp;REPT("☆",5-ROUND(G302,0)))</f>
        <v/>
      </c>
      <c r="I302" s="92"/>
      <c r="J302" s="94" t="str">
        <f aca="false">IF(B302="","",IFERROR(INDEX(App_Status,MATCH(B302,App_Company,0)),"Not applied"))</f>
        <v/>
      </c>
      <c r="K302" s="96"/>
    </row>
    <row r="303" customFormat="false" ht="24" hidden="false" customHeight="true" outlineLevel="0" collapsed="false">
      <c r="B303" s="116"/>
      <c r="C303" s="173"/>
      <c r="D303" s="91"/>
      <c r="E303" s="91"/>
      <c r="F303" s="92"/>
      <c r="G303" s="174"/>
      <c r="H303" s="175" t="str">
        <f aca="false">IF(G303="","",REPT("★",ROUND(G303,0))&amp;REPT("☆",5-ROUND(G303,0)))</f>
        <v/>
      </c>
      <c r="I303" s="92"/>
      <c r="J303" s="94" t="str">
        <f aca="false">IF(B303="","",IFERROR(INDEX(App_Status,MATCH(B303,App_Company,0)),"Not applied"))</f>
        <v/>
      </c>
      <c r="K303" s="96"/>
    </row>
    <row r="304" customFormat="false" ht="24" hidden="false" customHeight="true" outlineLevel="0" collapsed="false">
      <c r="B304" s="116"/>
      <c r="C304" s="173"/>
      <c r="D304" s="91"/>
      <c r="E304" s="91"/>
      <c r="F304" s="92"/>
      <c r="G304" s="174"/>
      <c r="H304" s="175" t="str">
        <f aca="false">IF(G304="","",REPT("★",ROUND(G304,0))&amp;REPT("☆",5-ROUND(G304,0)))</f>
        <v/>
      </c>
      <c r="I304" s="92"/>
      <c r="J304" s="94" t="str">
        <f aca="false">IF(B304="","",IFERROR(INDEX(App_Status,MATCH(B304,App_Company,0)),"Not applied"))</f>
        <v/>
      </c>
      <c r="K304" s="96"/>
    </row>
    <row r="305" customFormat="false" ht="24" hidden="false" customHeight="true" outlineLevel="0" collapsed="false">
      <c r="B305" s="116"/>
      <c r="C305" s="173"/>
      <c r="D305" s="91"/>
      <c r="E305" s="91"/>
      <c r="F305" s="92"/>
      <c r="G305" s="174"/>
      <c r="H305" s="175" t="str">
        <f aca="false">IF(G305="","",REPT("★",ROUND(G305,0))&amp;REPT("☆",5-ROUND(G305,0)))</f>
        <v/>
      </c>
      <c r="I305" s="92"/>
      <c r="J305" s="94" t="str">
        <f aca="false">IF(B305="","",IFERROR(INDEX(App_Status,MATCH(B305,App_Company,0)),"Not applied"))</f>
        <v/>
      </c>
      <c r="K305" s="96"/>
    </row>
    <row r="306" customFormat="false" ht="24" hidden="false" customHeight="true" outlineLevel="0" collapsed="false">
      <c r="B306" s="116"/>
      <c r="C306" s="173"/>
      <c r="D306" s="91"/>
      <c r="E306" s="91"/>
      <c r="F306" s="92"/>
      <c r="G306" s="174"/>
      <c r="H306" s="175" t="str">
        <f aca="false">IF(G306="","",REPT("★",ROUND(G306,0))&amp;REPT("☆",5-ROUND(G306,0)))</f>
        <v/>
      </c>
      <c r="I306" s="92"/>
      <c r="J306" s="94" t="str">
        <f aca="false">IF(B306="","",IFERROR(INDEX(App_Status,MATCH(B306,App_Company,0)),"Not applied"))</f>
        <v/>
      </c>
      <c r="K306" s="96"/>
    </row>
    <row r="307" customFormat="false" ht="24" hidden="false" customHeight="true" outlineLevel="0" collapsed="false">
      <c r="B307" s="116"/>
      <c r="C307" s="173"/>
      <c r="D307" s="91"/>
      <c r="E307" s="91"/>
      <c r="F307" s="92"/>
      <c r="G307" s="174"/>
      <c r="H307" s="175" t="str">
        <f aca="false">IF(G307="","",REPT("★",ROUND(G307,0))&amp;REPT("☆",5-ROUND(G307,0)))</f>
        <v/>
      </c>
      <c r="I307" s="92"/>
      <c r="J307" s="94" t="str">
        <f aca="false">IF(B307="","",IFERROR(INDEX(App_Status,MATCH(B307,App_Company,0)),"Not applied"))</f>
        <v/>
      </c>
      <c r="K307" s="96"/>
    </row>
    <row r="308" customFormat="false" ht="24" hidden="false" customHeight="true" outlineLevel="0" collapsed="false">
      <c r="B308" s="121"/>
      <c r="C308" s="176"/>
      <c r="D308" s="99"/>
      <c r="E308" s="99"/>
      <c r="F308" s="100"/>
      <c r="G308" s="177"/>
      <c r="H308" s="178" t="str">
        <f aca="false">IF(G308="","",REPT("★",ROUND(G308,0))&amp;REPT("☆",5-ROUND(G308,0)))</f>
        <v/>
      </c>
      <c r="I308" s="100"/>
      <c r="J308" s="102" t="str">
        <f aca="false">IF(B308="","",IFERROR(INDEX(App_Status,MATCH(B308,App_Company,0)),"Not applied"))</f>
        <v/>
      </c>
      <c r="K308" s="104"/>
    </row>
  </sheetData>
  <autoFilter ref="B8:K308"/>
  <mergeCells count="3">
    <mergeCell ref="G2:J2"/>
    <mergeCell ref="D5:E5"/>
    <mergeCell ref="D6:E6"/>
  </mergeCells>
  <conditionalFormatting sqref="I9:I308">
    <cfRule type="expression" priority="2" aboveAverage="0" equalAverage="0" bottom="0" percent="0" rank="0" text="" dxfId="11">
      <formula>$I9="High"</formula>
    </cfRule>
    <cfRule type="expression" priority="3" aboveAverage="0" equalAverage="0" bottom="0" percent="0" rank="0" text="" dxfId="1">
      <formula>$I9="Medium"</formula>
    </cfRule>
    <cfRule type="expression" priority="4" aboveAverage="0" equalAverage="0" bottom="0" percent="0" rank="0" text="" dxfId="2">
      <formula>$I9="Low"</formula>
    </cfRule>
  </conditionalFormatting>
  <conditionalFormatting sqref="J9:J308">
    <cfRule type="expression" priority="5" aboveAverage="0" equalAverage="0" bottom="0" percent="0" rank="0" text="" dxfId="2">
      <formula>AND($J9&lt;&gt;"",$J9=$M$1)</formula>
    </cfRule>
    <cfRule type="expression" priority="6" aboveAverage="0" equalAverage="0" bottom="0" percent="0" rank="0" text="" dxfId="10">
      <formula>AND($J9&lt;&gt;"",$J9=$M$2)</formula>
    </cfRule>
    <cfRule type="expression" priority="7" aboveAverage="0" equalAverage="0" bottom="0" percent="0" rank="0" text="" dxfId="1">
      <formula>AND($J9&lt;&gt;"",$J9=$M$3)</formula>
    </cfRule>
    <cfRule type="expression" priority="8" aboveAverage="0" equalAverage="0" bottom="0" percent="0" rank="0" text="" dxfId="11">
      <formula>AND($J9&lt;&gt;"",$J9=$M$4)</formula>
    </cfRule>
    <cfRule type="expression" priority="9" aboveAverage="0" equalAverage="0" bottom="0" percent="0" rank="0" text="" dxfId="0">
      <formula>AND($J9&lt;&gt;"",$J9=$M$5)</formula>
    </cfRule>
    <cfRule type="expression" priority="10" aboveAverage="0" equalAverage="0" bottom="0" percent="0" rank="0" text="" dxfId="12">
      <formula>AND($J9&lt;&gt;"",$J9=$M$6)</formula>
    </cfRule>
  </conditionalFormatting>
  <dataValidations count="3">
    <dataValidation allowBlank="true" errorStyle="stop" operator="between" prompt="Pick a size band, or type your own." promptTitle="Company size" showDropDown="false" showErrorMessage="false" showInputMessage="true" sqref="F9:F308" type="list">
      <formula1>Lists!$L$2:$L$7</formula1>
      <formula2>0</formula2>
    </dataValidation>
    <dataValidation allowBlank="true" error="Please choose one of the options in the dropdown." errorStyle="stop" errorTitle="Pick from the list" operator="between" prompt="How much do you want to work here?" promptTitle="Interest" showDropDown="false" showErrorMessage="true" showInputMessage="true" sqref="I9:I308" type="list">
      <formula1>Lists!$G$2:$G$4</formula1>
      <formula2>0</formula2>
    </dataValidation>
    <dataValidation allowBlank="true" error="Enter a rating from 0 to 5, for example 4.2." errorStyle="stop" errorTitle="Rating" operator="between" prompt="Your own rating from 0 to 5." promptTitle="Rating" showDropDown="false" showErrorMessage="true" showInputMessage="true" sqref="G9:G308" type="decimal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455D"/>
    <pageSetUpPr fitToPage="true"/>
  </sheetPr>
  <dimension ref="A1:I205"/>
  <sheetViews>
    <sheetView showFormulas="false" showGridLines="false" showRowColHeaders="true" showZeros="true" rightToLeft="false" tabSelected="false" showOutlineSymbols="true" defaultGridColor="true" view="normal" topLeftCell="A1" colorId="64" zoomScale="150" zoomScaleNormal="15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5"/>
    <col collapsed="false" customWidth="true" hidden="false" outlineLevel="0" max="3" min="3" style="1" width="62"/>
    <col collapsed="false" customWidth="true" hidden="false" outlineLevel="0" max="4" min="4" style="1" width="30"/>
    <col collapsed="false" customWidth="true" hidden="false" outlineLevel="0" max="5" min="5" style="1" width="28"/>
    <col collapsed="false" customWidth="true" hidden="false" outlineLevel="0" max="6" min="6" style="1" width="2"/>
    <col collapsed="false" customWidth="true" hidden="false" outlineLevel="0" max="7" min="7" style="1" width="26"/>
    <col collapsed="false" customWidth="true" hidden="false" outlineLevel="0" max="8" min="8" style="1" width="8"/>
    <col collapsed="false" customWidth="true" hidden="false" outlineLevel="0" max="9" min="9" style="1" width="2"/>
    <col collapsed="false" customWidth="true" hidden="false" outlineLevel="0" max="70" min="10" style="1" width="13"/>
  </cols>
  <sheetData>
    <row r="1" customFormat="false" ht="21.75" hidden="false" customHeight="true" outlineLevel="0" collapsed="false">
      <c r="A1" s="2"/>
      <c r="B1" s="3" t="s">
        <v>0</v>
      </c>
      <c r="C1" s="2"/>
      <c r="D1" s="2"/>
      <c r="E1" s="2"/>
      <c r="F1" s="2"/>
      <c r="G1" s="2"/>
      <c r="H1" s="2"/>
      <c r="I1" s="2"/>
    </row>
    <row r="2" customFormat="false" ht="33.75" hidden="false" customHeight="true" outlineLevel="0" collapsed="false">
      <c r="A2" s="2"/>
      <c r="B2" s="4" t="s">
        <v>69</v>
      </c>
      <c r="C2" s="2"/>
      <c r="D2" s="5" t="s">
        <v>179</v>
      </c>
      <c r="E2" s="5"/>
      <c r="F2" s="2"/>
      <c r="G2" s="6" t="str">
        <f aca="true">TEXT(TODAY(),"ddd")&amp;" · "&amp;TEXT(TODAY(),"dd mmm yyyy")</f>
        <v>Tue · 06 Oct 2026</v>
      </c>
      <c r="H2" s="6"/>
      <c r="I2" s="2"/>
    </row>
    <row r="3" customFormat="false" ht="3.7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</row>
    <row r="4" customFormat="false" ht="12" hidden="false" customHeight="true" outlineLevel="0" collapsed="false"/>
    <row r="5" customFormat="false" ht="25.5" hidden="false" customHeight="true" outlineLevel="0" collapsed="false">
      <c r="B5" s="111" t="s">
        <v>180</v>
      </c>
      <c r="C5" s="112" t="s">
        <v>181</v>
      </c>
      <c r="D5" s="112" t="s">
        <v>182</v>
      </c>
      <c r="E5" s="114" t="s">
        <v>183</v>
      </c>
      <c r="G5" s="115" t="s">
        <v>184</v>
      </c>
      <c r="H5" s="115"/>
    </row>
    <row r="6" customFormat="false" ht="31.5" hidden="false" customHeight="true" outlineLevel="0" collapsed="false">
      <c r="B6" s="179"/>
      <c r="C6" s="180"/>
      <c r="D6" s="181"/>
      <c r="E6" s="182"/>
      <c r="G6" s="183" t="s">
        <v>185</v>
      </c>
      <c r="H6" s="184" t="n">
        <f aca="false">COUNTIF(RB_Category,G6)</f>
        <v>0</v>
      </c>
    </row>
    <row r="7" customFormat="false" ht="31.5" hidden="false" customHeight="true" outlineLevel="0" collapsed="false">
      <c r="B7" s="179"/>
      <c r="C7" s="180"/>
      <c r="D7" s="181"/>
      <c r="E7" s="182"/>
      <c r="G7" s="185" t="s">
        <v>186</v>
      </c>
      <c r="H7" s="184" t="n">
        <f aca="false">COUNTIF(RB_Category,G7)</f>
        <v>0</v>
      </c>
    </row>
    <row r="8" customFormat="false" ht="31.5" hidden="false" customHeight="true" outlineLevel="0" collapsed="false">
      <c r="B8" s="179"/>
      <c r="C8" s="180"/>
      <c r="D8" s="181"/>
      <c r="E8" s="182"/>
      <c r="G8" s="186" t="s">
        <v>187</v>
      </c>
      <c r="H8" s="184" t="n">
        <f aca="false">COUNTIF(RB_Category,G8)</f>
        <v>0</v>
      </c>
    </row>
    <row r="9" customFormat="false" ht="31.5" hidden="false" customHeight="true" outlineLevel="0" collapsed="false">
      <c r="B9" s="179"/>
      <c r="C9" s="180"/>
      <c r="D9" s="181"/>
      <c r="E9" s="182"/>
      <c r="G9" s="187" t="s">
        <v>188</v>
      </c>
      <c r="H9" s="184" t="n">
        <f aca="false">COUNTIF(RB_Category,G9)</f>
        <v>0</v>
      </c>
    </row>
    <row r="10" customFormat="false" ht="31.5" hidden="false" customHeight="true" outlineLevel="0" collapsed="false">
      <c r="B10" s="179"/>
      <c r="C10" s="180"/>
      <c r="D10" s="181"/>
      <c r="E10" s="182"/>
      <c r="G10" s="188" t="s">
        <v>189</v>
      </c>
      <c r="H10" s="184" t="n">
        <f aca="false">COUNTIF(RB_Category,G10)</f>
        <v>0</v>
      </c>
    </row>
    <row r="11" customFormat="false" ht="31.5" hidden="false" customHeight="true" outlineLevel="0" collapsed="false">
      <c r="B11" s="179"/>
      <c r="C11" s="180"/>
      <c r="D11" s="181"/>
      <c r="E11" s="182"/>
      <c r="G11" s="189" t="s">
        <v>190</v>
      </c>
      <c r="H11" s="184" t="n">
        <f aca="false">COUNTIF(RB_Category,G11)</f>
        <v>0</v>
      </c>
    </row>
    <row r="12" customFormat="false" ht="31.5" hidden="false" customHeight="true" outlineLevel="0" collapsed="false">
      <c r="B12" s="179"/>
      <c r="C12" s="180"/>
      <c r="D12" s="181"/>
      <c r="E12" s="182"/>
      <c r="G12" s="190" t="s">
        <v>33</v>
      </c>
      <c r="H12" s="191" t="n">
        <f aca="false">COUNTIF(RB_Category,G12)</f>
        <v>0</v>
      </c>
    </row>
    <row r="13" customFormat="false" ht="31.5" hidden="false" customHeight="true" outlineLevel="0" collapsed="false">
      <c r="B13" s="179"/>
      <c r="C13" s="180"/>
      <c r="D13" s="181"/>
      <c r="E13" s="182"/>
    </row>
    <row r="14" customFormat="false" ht="25.5" hidden="false" customHeight="true" outlineLevel="0" collapsed="false">
      <c r="B14" s="179"/>
      <c r="C14" s="180"/>
      <c r="D14" s="181"/>
      <c r="E14" s="182"/>
      <c r="G14" s="152" t="s">
        <v>191</v>
      </c>
      <c r="H14" s="152"/>
    </row>
    <row r="15" customFormat="false" ht="31.5" hidden="false" customHeight="true" outlineLevel="0" collapsed="false">
      <c r="B15" s="179"/>
      <c r="C15" s="180"/>
      <c r="D15" s="181"/>
      <c r="E15" s="182"/>
      <c r="G15" s="192"/>
      <c r="H15" s="192"/>
    </row>
    <row r="16" customFormat="false" ht="31.5" hidden="false" customHeight="true" outlineLevel="0" collapsed="false">
      <c r="B16" s="179"/>
      <c r="C16" s="180"/>
      <c r="D16" s="181"/>
      <c r="E16" s="182"/>
      <c r="G16" s="192"/>
      <c r="H16" s="192"/>
    </row>
    <row r="17" customFormat="false" ht="31.5" hidden="false" customHeight="true" outlineLevel="0" collapsed="false">
      <c r="B17" s="179"/>
      <c r="C17" s="180"/>
      <c r="D17" s="181"/>
      <c r="E17" s="182"/>
      <c r="G17" s="192"/>
      <c r="H17" s="192"/>
    </row>
    <row r="18" customFormat="false" ht="31.5" hidden="false" customHeight="true" outlineLevel="0" collapsed="false">
      <c r="B18" s="179"/>
      <c r="C18" s="180"/>
      <c r="D18" s="181"/>
      <c r="E18" s="182"/>
      <c r="G18" s="192"/>
      <c r="H18" s="192"/>
    </row>
    <row r="19" customFormat="false" ht="31.5" hidden="false" customHeight="true" outlineLevel="0" collapsed="false">
      <c r="B19" s="179"/>
      <c r="C19" s="180"/>
      <c r="D19" s="181"/>
      <c r="E19" s="182"/>
      <c r="G19" s="192"/>
      <c r="H19" s="192"/>
    </row>
    <row r="20" customFormat="false" ht="31.5" hidden="false" customHeight="true" outlineLevel="0" collapsed="false">
      <c r="B20" s="179"/>
      <c r="C20" s="180"/>
      <c r="D20" s="181"/>
      <c r="E20" s="182"/>
      <c r="G20" s="192"/>
      <c r="H20" s="192"/>
    </row>
    <row r="21" customFormat="false" ht="31.5" hidden="false" customHeight="true" outlineLevel="0" collapsed="false">
      <c r="B21" s="179"/>
      <c r="C21" s="180"/>
      <c r="D21" s="181"/>
      <c r="E21" s="182"/>
      <c r="G21" s="192"/>
      <c r="H21" s="192"/>
    </row>
    <row r="22" customFormat="false" ht="31.5" hidden="false" customHeight="true" outlineLevel="0" collapsed="false">
      <c r="B22" s="179"/>
      <c r="C22" s="180"/>
      <c r="D22" s="181"/>
      <c r="E22" s="182"/>
      <c r="G22" s="192"/>
      <c r="H22" s="192"/>
    </row>
    <row r="23" customFormat="false" ht="31.5" hidden="false" customHeight="true" outlineLevel="0" collapsed="false">
      <c r="B23" s="179"/>
      <c r="C23" s="180"/>
      <c r="D23" s="181"/>
      <c r="E23" s="182"/>
      <c r="G23" s="192"/>
      <c r="H23" s="192"/>
    </row>
    <row r="24" customFormat="false" ht="31.5" hidden="false" customHeight="true" outlineLevel="0" collapsed="false">
      <c r="B24" s="179"/>
      <c r="C24" s="180"/>
      <c r="D24" s="181"/>
      <c r="E24" s="182"/>
      <c r="G24" s="25"/>
      <c r="H24" s="27"/>
    </row>
    <row r="25" customFormat="false" ht="31.5" hidden="false" customHeight="true" outlineLevel="0" collapsed="false">
      <c r="B25" s="179"/>
      <c r="C25" s="180"/>
      <c r="D25" s="181"/>
      <c r="E25" s="182"/>
    </row>
    <row r="26" customFormat="false" ht="31.5" hidden="false" customHeight="true" outlineLevel="0" collapsed="false">
      <c r="B26" s="179"/>
      <c r="C26" s="180"/>
      <c r="D26" s="181"/>
      <c r="E26" s="182"/>
      <c r="G26" s="152" t="s">
        <v>192</v>
      </c>
      <c r="H26" s="152"/>
    </row>
    <row r="27" customFormat="false" ht="31.5" hidden="false" customHeight="true" outlineLevel="0" collapsed="false">
      <c r="B27" s="179"/>
      <c r="C27" s="180"/>
      <c r="D27" s="181"/>
      <c r="E27" s="182"/>
      <c r="G27" s="193" t="s">
        <v>193</v>
      </c>
      <c r="H27" s="193"/>
    </row>
    <row r="28" customFormat="false" ht="31.5" hidden="false" customHeight="true" outlineLevel="0" collapsed="false">
      <c r="B28" s="179"/>
      <c r="C28" s="180"/>
      <c r="D28" s="181"/>
      <c r="E28" s="182"/>
      <c r="G28" s="193"/>
      <c r="H28" s="193"/>
    </row>
    <row r="29" customFormat="false" ht="31.5" hidden="false" customHeight="true" outlineLevel="0" collapsed="false">
      <c r="B29" s="179"/>
      <c r="C29" s="180"/>
      <c r="D29" s="181"/>
      <c r="E29" s="182"/>
      <c r="G29" s="193"/>
      <c r="H29" s="193"/>
    </row>
    <row r="30" customFormat="false" ht="31.5" hidden="false" customHeight="true" outlineLevel="0" collapsed="false">
      <c r="B30" s="179"/>
      <c r="C30" s="180"/>
      <c r="D30" s="181"/>
      <c r="E30" s="182"/>
      <c r="G30" s="193"/>
      <c r="H30" s="193"/>
    </row>
    <row r="31" customFormat="false" ht="31.5" hidden="false" customHeight="true" outlineLevel="0" collapsed="false">
      <c r="B31" s="179"/>
      <c r="C31" s="180"/>
      <c r="D31" s="181"/>
      <c r="E31" s="182"/>
      <c r="G31" s="193"/>
      <c r="H31" s="193"/>
    </row>
    <row r="32" customFormat="false" ht="31.5" hidden="false" customHeight="true" outlineLevel="0" collapsed="false">
      <c r="B32" s="179"/>
      <c r="C32" s="180"/>
      <c r="D32" s="181"/>
      <c r="E32" s="182"/>
    </row>
    <row r="33" customFormat="false" ht="31.5" hidden="false" customHeight="true" outlineLevel="0" collapsed="false">
      <c r="B33" s="179"/>
      <c r="C33" s="180"/>
      <c r="D33" s="181"/>
      <c r="E33" s="182"/>
    </row>
    <row r="34" customFormat="false" ht="31.5" hidden="false" customHeight="true" outlineLevel="0" collapsed="false">
      <c r="B34" s="179"/>
      <c r="C34" s="180"/>
      <c r="D34" s="181"/>
      <c r="E34" s="182"/>
    </row>
    <row r="35" customFormat="false" ht="31.5" hidden="false" customHeight="true" outlineLevel="0" collapsed="false">
      <c r="B35" s="179"/>
      <c r="C35" s="180"/>
      <c r="D35" s="181"/>
      <c r="E35" s="182"/>
    </row>
    <row r="36" customFormat="false" ht="31.5" hidden="false" customHeight="true" outlineLevel="0" collapsed="false">
      <c r="B36" s="179"/>
      <c r="C36" s="180"/>
      <c r="D36" s="181"/>
      <c r="E36" s="182"/>
    </row>
    <row r="37" customFormat="false" ht="31.5" hidden="false" customHeight="true" outlineLevel="0" collapsed="false">
      <c r="B37" s="179"/>
      <c r="C37" s="180"/>
      <c r="D37" s="181"/>
      <c r="E37" s="182"/>
    </row>
    <row r="38" customFormat="false" ht="31.5" hidden="false" customHeight="true" outlineLevel="0" collapsed="false">
      <c r="B38" s="179"/>
      <c r="C38" s="180"/>
      <c r="D38" s="181"/>
      <c r="E38" s="182"/>
    </row>
    <row r="39" customFormat="false" ht="31.5" hidden="false" customHeight="true" outlineLevel="0" collapsed="false">
      <c r="B39" s="179"/>
      <c r="C39" s="180"/>
      <c r="D39" s="181"/>
      <c r="E39" s="182"/>
    </row>
    <row r="40" customFormat="false" ht="31.5" hidden="false" customHeight="true" outlineLevel="0" collapsed="false">
      <c r="B40" s="179"/>
      <c r="C40" s="180"/>
      <c r="D40" s="181"/>
      <c r="E40" s="182"/>
    </row>
    <row r="41" customFormat="false" ht="31.5" hidden="false" customHeight="true" outlineLevel="0" collapsed="false">
      <c r="B41" s="179"/>
      <c r="C41" s="180"/>
      <c r="D41" s="181"/>
      <c r="E41" s="182"/>
    </row>
    <row r="42" customFormat="false" ht="31.5" hidden="false" customHeight="true" outlineLevel="0" collapsed="false">
      <c r="B42" s="179"/>
      <c r="C42" s="180"/>
      <c r="D42" s="181"/>
      <c r="E42" s="182"/>
    </row>
    <row r="43" customFormat="false" ht="31.5" hidden="false" customHeight="true" outlineLevel="0" collapsed="false">
      <c r="B43" s="179"/>
      <c r="C43" s="180"/>
      <c r="D43" s="181"/>
      <c r="E43" s="182"/>
    </row>
    <row r="44" customFormat="false" ht="31.5" hidden="false" customHeight="true" outlineLevel="0" collapsed="false">
      <c r="B44" s="179"/>
      <c r="C44" s="180"/>
      <c r="D44" s="181"/>
      <c r="E44" s="182"/>
    </row>
    <row r="45" customFormat="false" ht="31.5" hidden="false" customHeight="true" outlineLevel="0" collapsed="false">
      <c r="B45" s="179"/>
      <c r="C45" s="180"/>
      <c r="D45" s="181"/>
      <c r="E45" s="182"/>
    </row>
    <row r="46" customFormat="false" ht="31.5" hidden="false" customHeight="true" outlineLevel="0" collapsed="false">
      <c r="B46" s="179"/>
      <c r="C46" s="180"/>
      <c r="D46" s="181"/>
      <c r="E46" s="182"/>
    </row>
    <row r="47" customFormat="false" ht="31.5" hidden="false" customHeight="true" outlineLevel="0" collapsed="false">
      <c r="B47" s="179"/>
      <c r="C47" s="180"/>
      <c r="D47" s="181"/>
      <c r="E47" s="182"/>
    </row>
    <row r="48" customFormat="false" ht="31.5" hidden="false" customHeight="true" outlineLevel="0" collapsed="false">
      <c r="B48" s="179"/>
      <c r="C48" s="180"/>
      <c r="D48" s="181"/>
      <c r="E48" s="182"/>
    </row>
    <row r="49" customFormat="false" ht="31.5" hidden="false" customHeight="true" outlineLevel="0" collapsed="false">
      <c r="B49" s="179"/>
      <c r="C49" s="180"/>
      <c r="D49" s="181"/>
      <c r="E49" s="182"/>
    </row>
    <row r="50" customFormat="false" ht="31.5" hidden="false" customHeight="true" outlineLevel="0" collapsed="false">
      <c r="B50" s="179"/>
      <c r="C50" s="180"/>
      <c r="D50" s="181"/>
      <c r="E50" s="182"/>
    </row>
    <row r="51" customFormat="false" ht="31.5" hidden="false" customHeight="true" outlineLevel="0" collapsed="false">
      <c r="B51" s="179"/>
      <c r="C51" s="180"/>
      <c r="D51" s="181"/>
      <c r="E51" s="182"/>
    </row>
    <row r="52" customFormat="false" ht="31.5" hidden="false" customHeight="true" outlineLevel="0" collapsed="false">
      <c r="B52" s="179"/>
      <c r="C52" s="180"/>
      <c r="D52" s="181"/>
      <c r="E52" s="182"/>
    </row>
    <row r="53" customFormat="false" ht="31.5" hidden="false" customHeight="true" outlineLevel="0" collapsed="false">
      <c r="B53" s="179"/>
      <c r="C53" s="180"/>
      <c r="D53" s="181"/>
      <c r="E53" s="182"/>
    </row>
    <row r="54" customFormat="false" ht="31.5" hidden="false" customHeight="true" outlineLevel="0" collapsed="false">
      <c r="B54" s="179"/>
      <c r="C54" s="180"/>
      <c r="D54" s="181"/>
      <c r="E54" s="182"/>
    </row>
    <row r="55" customFormat="false" ht="31.5" hidden="false" customHeight="true" outlineLevel="0" collapsed="false">
      <c r="B55" s="179"/>
      <c r="C55" s="180"/>
      <c r="D55" s="181"/>
      <c r="E55" s="182"/>
    </row>
    <row r="56" customFormat="false" ht="31.5" hidden="false" customHeight="true" outlineLevel="0" collapsed="false">
      <c r="B56" s="179"/>
      <c r="C56" s="180"/>
      <c r="D56" s="181"/>
      <c r="E56" s="182"/>
    </row>
    <row r="57" customFormat="false" ht="31.5" hidden="false" customHeight="true" outlineLevel="0" collapsed="false">
      <c r="B57" s="179"/>
      <c r="C57" s="180"/>
      <c r="D57" s="181"/>
      <c r="E57" s="182"/>
    </row>
    <row r="58" customFormat="false" ht="31.5" hidden="false" customHeight="true" outlineLevel="0" collapsed="false">
      <c r="B58" s="179"/>
      <c r="C58" s="180"/>
      <c r="D58" s="181"/>
      <c r="E58" s="182"/>
    </row>
    <row r="59" customFormat="false" ht="31.5" hidden="false" customHeight="true" outlineLevel="0" collapsed="false">
      <c r="B59" s="179"/>
      <c r="C59" s="180"/>
      <c r="D59" s="181"/>
      <c r="E59" s="182"/>
    </row>
    <row r="60" customFormat="false" ht="31.5" hidden="false" customHeight="true" outlineLevel="0" collapsed="false">
      <c r="B60" s="179"/>
      <c r="C60" s="180"/>
      <c r="D60" s="181"/>
      <c r="E60" s="182"/>
    </row>
    <row r="61" customFormat="false" ht="31.5" hidden="false" customHeight="true" outlineLevel="0" collapsed="false">
      <c r="B61" s="179"/>
      <c r="C61" s="180"/>
      <c r="D61" s="181"/>
      <c r="E61" s="182"/>
    </row>
    <row r="62" customFormat="false" ht="31.5" hidden="false" customHeight="true" outlineLevel="0" collapsed="false">
      <c r="B62" s="179"/>
      <c r="C62" s="180"/>
      <c r="D62" s="181"/>
      <c r="E62" s="182"/>
    </row>
    <row r="63" customFormat="false" ht="31.5" hidden="false" customHeight="true" outlineLevel="0" collapsed="false">
      <c r="B63" s="179"/>
      <c r="C63" s="180"/>
      <c r="D63" s="181"/>
      <c r="E63" s="182"/>
    </row>
    <row r="64" customFormat="false" ht="31.5" hidden="false" customHeight="true" outlineLevel="0" collapsed="false">
      <c r="B64" s="179"/>
      <c r="C64" s="180"/>
      <c r="D64" s="181"/>
      <c r="E64" s="182"/>
    </row>
    <row r="65" customFormat="false" ht="31.5" hidden="false" customHeight="true" outlineLevel="0" collapsed="false">
      <c r="B65" s="179"/>
      <c r="C65" s="180"/>
      <c r="D65" s="181"/>
      <c r="E65" s="182"/>
    </row>
    <row r="66" customFormat="false" ht="31.5" hidden="false" customHeight="true" outlineLevel="0" collapsed="false">
      <c r="B66" s="179"/>
      <c r="C66" s="180"/>
      <c r="D66" s="181"/>
      <c r="E66" s="182"/>
    </row>
    <row r="67" customFormat="false" ht="31.5" hidden="false" customHeight="true" outlineLevel="0" collapsed="false">
      <c r="B67" s="179"/>
      <c r="C67" s="180"/>
      <c r="D67" s="181"/>
      <c r="E67" s="182"/>
    </row>
    <row r="68" customFormat="false" ht="31.5" hidden="false" customHeight="true" outlineLevel="0" collapsed="false">
      <c r="B68" s="179"/>
      <c r="C68" s="180"/>
      <c r="D68" s="181"/>
      <c r="E68" s="182"/>
    </row>
    <row r="69" customFormat="false" ht="31.5" hidden="false" customHeight="true" outlineLevel="0" collapsed="false">
      <c r="B69" s="179"/>
      <c r="C69" s="180"/>
      <c r="D69" s="181"/>
      <c r="E69" s="182"/>
    </row>
    <row r="70" customFormat="false" ht="31.5" hidden="false" customHeight="true" outlineLevel="0" collapsed="false">
      <c r="B70" s="179"/>
      <c r="C70" s="180"/>
      <c r="D70" s="181"/>
      <c r="E70" s="182"/>
    </row>
    <row r="71" customFormat="false" ht="31.5" hidden="false" customHeight="true" outlineLevel="0" collapsed="false">
      <c r="B71" s="179"/>
      <c r="C71" s="180"/>
      <c r="D71" s="181"/>
      <c r="E71" s="182"/>
    </row>
    <row r="72" customFormat="false" ht="31.5" hidden="false" customHeight="true" outlineLevel="0" collapsed="false">
      <c r="B72" s="179"/>
      <c r="C72" s="180"/>
      <c r="D72" s="181"/>
      <c r="E72" s="182"/>
    </row>
    <row r="73" customFormat="false" ht="31.5" hidden="false" customHeight="true" outlineLevel="0" collapsed="false">
      <c r="B73" s="179"/>
      <c r="C73" s="180"/>
      <c r="D73" s="181"/>
      <c r="E73" s="182"/>
    </row>
    <row r="74" customFormat="false" ht="31.5" hidden="false" customHeight="true" outlineLevel="0" collapsed="false">
      <c r="B74" s="179"/>
      <c r="C74" s="180"/>
      <c r="D74" s="181"/>
      <c r="E74" s="182"/>
    </row>
    <row r="75" customFormat="false" ht="31.5" hidden="false" customHeight="true" outlineLevel="0" collapsed="false">
      <c r="B75" s="179"/>
      <c r="C75" s="180"/>
      <c r="D75" s="181"/>
      <c r="E75" s="182"/>
    </row>
    <row r="76" customFormat="false" ht="31.5" hidden="false" customHeight="true" outlineLevel="0" collapsed="false">
      <c r="B76" s="179"/>
      <c r="C76" s="180"/>
      <c r="D76" s="181"/>
      <c r="E76" s="182"/>
    </row>
    <row r="77" customFormat="false" ht="31.5" hidden="false" customHeight="true" outlineLevel="0" collapsed="false">
      <c r="B77" s="179"/>
      <c r="C77" s="180"/>
      <c r="D77" s="181"/>
      <c r="E77" s="182"/>
    </row>
    <row r="78" customFormat="false" ht="31.5" hidden="false" customHeight="true" outlineLevel="0" collapsed="false">
      <c r="B78" s="179"/>
      <c r="C78" s="180"/>
      <c r="D78" s="181"/>
      <c r="E78" s="182"/>
    </row>
    <row r="79" customFormat="false" ht="31.5" hidden="false" customHeight="true" outlineLevel="0" collapsed="false">
      <c r="B79" s="179"/>
      <c r="C79" s="180"/>
      <c r="D79" s="181"/>
      <c r="E79" s="182"/>
    </row>
    <row r="80" customFormat="false" ht="31.5" hidden="false" customHeight="true" outlineLevel="0" collapsed="false">
      <c r="B80" s="179"/>
      <c r="C80" s="180"/>
      <c r="D80" s="181"/>
      <c r="E80" s="182"/>
    </row>
    <row r="81" customFormat="false" ht="31.5" hidden="false" customHeight="true" outlineLevel="0" collapsed="false">
      <c r="B81" s="179"/>
      <c r="C81" s="180"/>
      <c r="D81" s="181"/>
      <c r="E81" s="182"/>
    </row>
    <row r="82" customFormat="false" ht="31.5" hidden="false" customHeight="true" outlineLevel="0" collapsed="false">
      <c r="B82" s="179"/>
      <c r="C82" s="180"/>
      <c r="D82" s="181"/>
      <c r="E82" s="182"/>
    </row>
    <row r="83" customFormat="false" ht="31.5" hidden="false" customHeight="true" outlineLevel="0" collapsed="false">
      <c r="B83" s="179"/>
      <c r="C83" s="180"/>
      <c r="D83" s="181"/>
      <c r="E83" s="182"/>
    </row>
    <row r="84" customFormat="false" ht="31.5" hidden="false" customHeight="true" outlineLevel="0" collapsed="false">
      <c r="B84" s="179"/>
      <c r="C84" s="180"/>
      <c r="D84" s="181"/>
      <c r="E84" s="182"/>
    </row>
    <row r="85" customFormat="false" ht="31.5" hidden="false" customHeight="true" outlineLevel="0" collapsed="false">
      <c r="B85" s="179"/>
      <c r="C85" s="180"/>
      <c r="D85" s="181"/>
      <c r="E85" s="182"/>
    </row>
    <row r="86" customFormat="false" ht="31.5" hidden="false" customHeight="true" outlineLevel="0" collapsed="false">
      <c r="B86" s="179"/>
      <c r="C86" s="180"/>
      <c r="D86" s="181"/>
      <c r="E86" s="182"/>
    </row>
    <row r="87" customFormat="false" ht="31.5" hidden="false" customHeight="true" outlineLevel="0" collapsed="false">
      <c r="B87" s="179"/>
      <c r="C87" s="180"/>
      <c r="D87" s="181"/>
      <c r="E87" s="182"/>
    </row>
    <row r="88" customFormat="false" ht="31.5" hidden="false" customHeight="true" outlineLevel="0" collapsed="false">
      <c r="B88" s="179"/>
      <c r="C88" s="180"/>
      <c r="D88" s="181"/>
      <c r="E88" s="182"/>
    </row>
    <row r="89" customFormat="false" ht="31.5" hidden="false" customHeight="true" outlineLevel="0" collapsed="false">
      <c r="B89" s="179"/>
      <c r="C89" s="180"/>
      <c r="D89" s="181"/>
      <c r="E89" s="182"/>
    </row>
    <row r="90" customFormat="false" ht="31.5" hidden="false" customHeight="true" outlineLevel="0" collapsed="false">
      <c r="B90" s="179"/>
      <c r="C90" s="180"/>
      <c r="D90" s="181"/>
      <c r="E90" s="182"/>
    </row>
    <row r="91" customFormat="false" ht="31.5" hidden="false" customHeight="true" outlineLevel="0" collapsed="false">
      <c r="B91" s="179"/>
      <c r="C91" s="180"/>
      <c r="D91" s="181"/>
      <c r="E91" s="182"/>
    </row>
    <row r="92" customFormat="false" ht="31.5" hidden="false" customHeight="true" outlineLevel="0" collapsed="false">
      <c r="B92" s="179"/>
      <c r="C92" s="180"/>
      <c r="D92" s="181"/>
      <c r="E92" s="182"/>
    </row>
    <row r="93" customFormat="false" ht="31.5" hidden="false" customHeight="true" outlineLevel="0" collapsed="false">
      <c r="B93" s="179"/>
      <c r="C93" s="180"/>
      <c r="D93" s="181"/>
      <c r="E93" s="182"/>
    </row>
    <row r="94" customFormat="false" ht="31.5" hidden="false" customHeight="true" outlineLevel="0" collapsed="false">
      <c r="B94" s="179"/>
      <c r="C94" s="180"/>
      <c r="D94" s="181"/>
      <c r="E94" s="182"/>
    </row>
    <row r="95" customFormat="false" ht="31.5" hidden="false" customHeight="true" outlineLevel="0" collapsed="false">
      <c r="B95" s="179"/>
      <c r="C95" s="180"/>
      <c r="D95" s="181"/>
      <c r="E95" s="182"/>
    </row>
    <row r="96" customFormat="false" ht="31.5" hidden="false" customHeight="true" outlineLevel="0" collapsed="false">
      <c r="B96" s="179"/>
      <c r="C96" s="180"/>
      <c r="D96" s="181"/>
      <c r="E96" s="182"/>
    </row>
    <row r="97" customFormat="false" ht="31.5" hidden="false" customHeight="true" outlineLevel="0" collapsed="false">
      <c r="B97" s="179"/>
      <c r="C97" s="180"/>
      <c r="D97" s="181"/>
      <c r="E97" s="182"/>
    </row>
    <row r="98" customFormat="false" ht="31.5" hidden="false" customHeight="true" outlineLevel="0" collapsed="false">
      <c r="B98" s="179"/>
      <c r="C98" s="180"/>
      <c r="D98" s="181"/>
      <c r="E98" s="182"/>
    </row>
    <row r="99" customFormat="false" ht="31.5" hidden="false" customHeight="true" outlineLevel="0" collapsed="false">
      <c r="B99" s="179"/>
      <c r="C99" s="180"/>
      <c r="D99" s="181"/>
      <c r="E99" s="182"/>
    </row>
    <row r="100" customFormat="false" ht="31.5" hidden="false" customHeight="true" outlineLevel="0" collapsed="false">
      <c r="B100" s="179"/>
      <c r="C100" s="180"/>
      <c r="D100" s="181"/>
      <c r="E100" s="182"/>
    </row>
    <row r="101" customFormat="false" ht="31.5" hidden="false" customHeight="true" outlineLevel="0" collapsed="false">
      <c r="B101" s="179"/>
      <c r="C101" s="180"/>
      <c r="D101" s="181"/>
      <c r="E101" s="182"/>
    </row>
    <row r="102" customFormat="false" ht="31.5" hidden="false" customHeight="true" outlineLevel="0" collapsed="false">
      <c r="B102" s="179"/>
      <c r="C102" s="180"/>
      <c r="D102" s="181"/>
      <c r="E102" s="182"/>
    </row>
    <row r="103" customFormat="false" ht="31.5" hidden="false" customHeight="true" outlineLevel="0" collapsed="false">
      <c r="B103" s="179"/>
      <c r="C103" s="180"/>
      <c r="D103" s="181"/>
      <c r="E103" s="182"/>
    </row>
    <row r="104" customFormat="false" ht="31.5" hidden="false" customHeight="true" outlineLevel="0" collapsed="false">
      <c r="B104" s="179"/>
      <c r="C104" s="180"/>
      <c r="D104" s="181"/>
      <c r="E104" s="182"/>
    </row>
    <row r="105" customFormat="false" ht="31.5" hidden="false" customHeight="true" outlineLevel="0" collapsed="false">
      <c r="B105" s="179"/>
      <c r="C105" s="180"/>
      <c r="D105" s="181"/>
      <c r="E105" s="182"/>
    </row>
    <row r="106" customFormat="false" ht="31.5" hidden="false" customHeight="true" outlineLevel="0" collapsed="false">
      <c r="B106" s="179"/>
      <c r="C106" s="180"/>
      <c r="D106" s="181"/>
      <c r="E106" s="182"/>
    </row>
    <row r="107" customFormat="false" ht="31.5" hidden="false" customHeight="true" outlineLevel="0" collapsed="false">
      <c r="B107" s="179"/>
      <c r="C107" s="180"/>
      <c r="D107" s="181"/>
      <c r="E107" s="182"/>
    </row>
    <row r="108" customFormat="false" ht="31.5" hidden="false" customHeight="true" outlineLevel="0" collapsed="false">
      <c r="B108" s="179"/>
      <c r="C108" s="180"/>
      <c r="D108" s="181"/>
      <c r="E108" s="182"/>
    </row>
    <row r="109" customFormat="false" ht="31.5" hidden="false" customHeight="true" outlineLevel="0" collapsed="false">
      <c r="B109" s="179"/>
      <c r="C109" s="180"/>
      <c r="D109" s="181"/>
      <c r="E109" s="182"/>
    </row>
    <row r="110" customFormat="false" ht="31.5" hidden="false" customHeight="true" outlineLevel="0" collapsed="false">
      <c r="B110" s="179"/>
      <c r="C110" s="180"/>
      <c r="D110" s="181"/>
      <c r="E110" s="182"/>
    </row>
    <row r="111" customFormat="false" ht="31.5" hidden="false" customHeight="true" outlineLevel="0" collapsed="false">
      <c r="B111" s="179"/>
      <c r="C111" s="180"/>
      <c r="D111" s="181"/>
      <c r="E111" s="182"/>
    </row>
    <row r="112" customFormat="false" ht="31.5" hidden="false" customHeight="true" outlineLevel="0" collapsed="false">
      <c r="B112" s="179"/>
      <c r="C112" s="180"/>
      <c r="D112" s="181"/>
      <c r="E112" s="182"/>
    </row>
    <row r="113" customFormat="false" ht="31.5" hidden="false" customHeight="true" outlineLevel="0" collapsed="false">
      <c r="B113" s="179"/>
      <c r="C113" s="180"/>
      <c r="D113" s="181"/>
      <c r="E113" s="182"/>
    </row>
    <row r="114" customFormat="false" ht="31.5" hidden="false" customHeight="true" outlineLevel="0" collapsed="false">
      <c r="B114" s="179"/>
      <c r="C114" s="180"/>
      <c r="D114" s="181"/>
      <c r="E114" s="182"/>
    </row>
    <row r="115" customFormat="false" ht="31.5" hidden="false" customHeight="true" outlineLevel="0" collapsed="false">
      <c r="B115" s="179"/>
      <c r="C115" s="180"/>
      <c r="D115" s="181"/>
      <c r="E115" s="182"/>
    </row>
    <row r="116" customFormat="false" ht="31.5" hidden="false" customHeight="true" outlineLevel="0" collapsed="false">
      <c r="B116" s="179"/>
      <c r="C116" s="180"/>
      <c r="D116" s="181"/>
      <c r="E116" s="182"/>
    </row>
    <row r="117" customFormat="false" ht="31.5" hidden="false" customHeight="true" outlineLevel="0" collapsed="false">
      <c r="B117" s="179"/>
      <c r="C117" s="180"/>
      <c r="D117" s="181"/>
      <c r="E117" s="182"/>
    </row>
    <row r="118" customFormat="false" ht="31.5" hidden="false" customHeight="true" outlineLevel="0" collapsed="false">
      <c r="B118" s="179"/>
      <c r="C118" s="180"/>
      <c r="D118" s="181"/>
      <c r="E118" s="182"/>
    </row>
    <row r="119" customFormat="false" ht="31.5" hidden="false" customHeight="true" outlineLevel="0" collapsed="false">
      <c r="B119" s="179"/>
      <c r="C119" s="180"/>
      <c r="D119" s="181"/>
      <c r="E119" s="182"/>
    </row>
    <row r="120" customFormat="false" ht="31.5" hidden="false" customHeight="true" outlineLevel="0" collapsed="false">
      <c r="B120" s="179"/>
      <c r="C120" s="180"/>
      <c r="D120" s="181"/>
      <c r="E120" s="182"/>
    </row>
    <row r="121" customFormat="false" ht="31.5" hidden="false" customHeight="true" outlineLevel="0" collapsed="false">
      <c r="B121" s="179"/>
      <c r="C121" s="180"/>
      <c r="D121" s="181"/>
      <c r="E121" s="182"/>
    </row>
    <row r="122" customFormat="false" ht="31.5" hidden="false" customHeight="true" outlineLevel="0" collapsed="false">
      <c r="B122" s="179"/>
      <c r="C122" s="180"/>
      <c r="D122" s="181"/>
      <c r="E122" s="182"/>
    </row>
    <row r="123" customFormat="false" ht="31.5" hidden="false" customHeight="true" outlineLevel="0" collapsed="false">
      <c r="B123" s="179"/>
      <c r="C123" s="180"/>
      <c r="D123" s="181"/>
      <c r="E123" s="182"/>
    </row>
    <row r="124" customFormat="false" ht="31.5" hidden="false" customHeight="true" outlineLevel="0" collapsed="false">
      <c r="B124" s="179"/>
      <c r="C124" s="180"/>
      <c r="D124" s="181"/>
      <c r="E124" s="182"/>
    </row>
    <row r="125" customFormat="false" ht="31.5" hidden="false" customHeight="true" outlineLevel="0" collapsed="false">
      <c r="B125" s="179"/>
      <c r="C125" s="180"/>
      <c r="D125" s="181"/>
      <c r="E125" s="182"/>
    </row>
    <row r="126" customFormat="false" ht="31.5" hidden="false" customHeight="true" outlineLevel="0" collapsed="false">
      <c r="B126" s="179"/>
      <c r="C126" s="180"/>
      <c r="D126" s="181"/>
      <c r="E126" s="182"/>
    </row>
    <row r="127" customFormat="false" ht="31.5" hidden="false" customHeight="true" outlineLevel="0" collapsed="false">
      <c r="B127" s="179"/>
      <c r="C127" s="180"/>
      <c r="D127" s="181"/>
      <c r="E127" s="182"/>
    </row>
    <row r="128" customFormat="false" ht="31.5" hidden="false" customHeight="true" outlineLevel="0" collapsed="false">
      <c r="B128" s="179"/>
      <c r="C128" s="180"/>
      <c r="D128" s="181"/>
      <c r="E128" s="182"/>
    </row>
    <row r="129" customFormat="false" ht="31.5" hidden="false" customHeight="true" outlineLevel="0" collapsed="false">
      <c r="B129" s="179"/>
      <c r="C129" s="180"/>
      <c r="D129" s="181"/>
      <c r="E129" s="182"/>
    </row>
    <row r="130" customFormat="false" ht="31.5" hidden="false" customHeight="true" outlineLevel="0" collapsed="false">
      <c r="B130" s="179"/>
      <c r="C130" s="180"/>
      <c r="D130" s="181"/>
      <c r="E130" s="182"/>
    </row>
    <row r="131" customFormat="false" ht="31.5" hidden="false" customHeight="true" outlineLevel="0" collapsed="false">
      <c r="B131" s="179"/>
      <c r="C131" s="180"/>
      <c r="D131" s="181"/>
      <c r="E131" s="182"/>
    </row>
    <row r="132" customFormat="false" ht="31.5" hidden="false" customHeight="true" outlineLevel="0" collapsed="false">
      <c r="B132" s="179"/>
      <c r="C132" s="180"/>
      <c r="D132" s="181"/>
      <c r="E132" s="182"/>
    </row>
    <row r="133" customFormat="false" ht="31.5" hidden="false" customHeight="true" outlineLevel="0" collapsed="false">
      <c r="B133" s="179"/>
      <c r="C133" s="180"/>
      <c r="D133" s="181"/>
      <c r="E133" s="182"/>
    </row>
    <row r="134" customFormat="false" ht="31.5" hidden="false" customHeight="true" outlineLevel="0" collapsed="false">
      <c r="B134" s="179"/>
      <c r="C134" s="180"/>
      <c r="D134" s="181"/>
      <c r="E134" s="182"/>
    </row>
    <row r="135" customFormat="false" ht="31.5" hidden="false" customHeight="true" outlineLevel="0" collapsed="false">
      <c r="B135" s="179"/>
      <c r="C135" s="180"/>
      <c r="D135" s="181"/>
      <c r="E135" s="182"/>
    </row>
    <row r="136" customFormat="false" ht="31.5" hidden="false" customHeight="true" outlineLevel="0" collapsed="false">
      <c r="B136" s="179"/>
      <c r="C136" s="180"/>
      <c r="D136" s="181"/>
      <c r="E136" s="182"/>
    </row>
    <row r="137" customFormat="false" ht="31.5" hidden="false" customHeight="true" outlineLevel="0" collapsed="false">
      <c r="B137" s="179"/>
      <c r="C137" s="180"/>
      <c r="D137" s="181"/>
      <c r="E137" s="182"/>
    </row>
    <row r="138" customFormat="false" ht="31.5" hidden="false" customHeight="true" outlineLevel="0" collapsed="false">
      <c r="B138" s="179"/>
      <c r="C138" s="180"/>
      <c r="D138" s="181"/>
      <c r="E138" s="182"/>
    </row>
    <row r="139" customFormat="false" ht="31.5" hidden="false" customHeight="true" outlineLevel="0" collapsed="false">
      <c r="B139" s="179"/>
      <c r="C139" s="180"/>
      <c r="D139" s="181"/>
      <c r="E139" s="182"/>
    </row>
    <row r="140" customFormat="false" ht="31.5" hidden="false" customHeight="true" outlineLevel="0" collapsed="false">
      <c r="B140" s="179"/>
      <c r="C140" s="180"/>
      <c r="D140" s="181"/>
      <c r="E140" s="182"/>
    </row>
    <row r="141" customFormat="false" ht="31.5" hidden="false" customHeight="true" outlineLevel="0" collapsed="false">
      <c r="B141" s="179"/>
      <c r="C141" s="180"/>
      <c r="D141" s="181"/>
      <c r="E141" s="182"/>
    </row>
    <row r="142" customFormat="false" ht="31.5" hidden="false" customHeight="true" outlineLevel="0" collapsed="false">
      <c r="B142" s="179"/>
      <c r="C142" s="180"/>
      <c r="D142" s="181"/>
      <c r="E142" s="182"/>
    </row>
    <row r="143" customFormat="false" ht="31.5" hidden="false" customHeight="true" outlineLevel="0" collapsed="false">
      <c r="B143" s="179"/>
      <c r="C143" s="180"/>
      <c r="D143" s="181"/>
      <c r="E143" s="182"/>
    </row>
    <row r="144" customFormat="false" ht="31.5" hidden="false" customHeight="true" outlineLevel="0" collapsed="false">
      <c r="B144" s="179"/>
      <c r="C144" s="180"/>
      <c r="D144" s="181"/>
      <c r="E144" s="182"/>
    </row>
    <row r="145" customFormat="false" ht="31.5" hidden="false" customHeight="true" outlineLevel="0" collapsed="false">
      <c r="B145" s="179"/>
      <c r="C145" s="180"/>
      <c r="D145" s="181"/>
      <c r="E145" s="182"/>
    </row>
    <row r="146" customFormat="false" ht="31.5" hidden="false" customHeight="true" outlineLevel="0" collapsed="false">
      <c r="B146" s="179"/>
      <c r="C146" s="180"/>
      <c r="D146" s="181"/>
      <c r="E146" s="182"/>
    </row>
    <row r="147" customFormat="false" ht="31.5" hidden="false" customHeight="true" outlineLevel="0" collapsed="false">
      <c r="B147" s="179"/>
      <c r="C147" s="180"/>
      <c r="D147" s="181"/>
      <c r="E147" s="182"/>
    </row>
    <row r="148" customFormat="false" ht="31.5" hidden="false" customHeight="true" outlineLevel="0" collapsed="false">
      <c r="B148" s="179"/>
      <c r="C148" s="180"/>
      <c r="D148" s="181"/>
      <c r="E148" s="182"/>
    </row>
    <row r="149" customFormat="false" ht="31.5" hidden="false" customHeight="true" outlineLevel="0" collapsed="false">
      <c r="B149" s="179"/>
      <c r="C149" s="180"/>
      <c r="D149" s="181"/>
      <c r="E149" s="182"/>
    </row>
    <row r="150" customFormat="false" ht="31.5" hidden="false" customHeight="true" outlineLevel="0" collapsed="false">
      <c r="B150" s="179"/>
      <c r="C150" s="180"/>
      <c r="D150" s="181"/>
      <c r="E150" s="182"/>
    </row>
    <row r="151" customFormat="false" ht="31.5" hidden="false" customHeight="true" outlineLevel="0" collapsed="false">
      <c r="B151" s="179"/>
      <c r="C151" s="180"/>
      <c r="D151" s="181"/>
      <c r="E151" s="182"/>
    </row>
    <row r="152" customFormat="false" ht="31.5" hidden="false" customHeight="true" outlineLevel="0" collapsed="false">
      <c r="B152" s="179"/>
      <c r="C152" s="180"/>
      <c r="D152" s="181"/>
      <c r="E152" s="182"/>
    </row>
    <row r="153" customFormat="false" ht="31.5" hidden="false" customHeight="true" outlineLevel="0" collapsed="false">
      <c r="B153" s="179"/>
      <c r="C153" s="180"/>
      <c r="D153" s="181"/>
      <c r="E153" s="182"/>
    </row>
    <row r="154" customFormat="false" ht="31.5" hidden="false" customHeight="true" outlineLevel="0" collapsed="false">
      <c r="B154" s="179"/>
      <c r="C154" s="180"/>
      <c r="D154" s="181"/>
      <c r="E154" s="182"/>
    </row>
    <row r="155" customFormat="false" ht="31.5" hidden="false" customHeight="true" outlineLevel="0" collapsed="false">
      <c r="B155" s="179"/>
      <c r="C155" s="180"/>
      <c r="D155" s="181"/>
      <c r="E155" s="182"/>
    </row>
    <row r="156" customFormat="false" ht="31.5" hidden="false" customHeight="true" outlineLevel="0" collapsed="false">
      <c r="B156" s="179"/>
      <c r="C156" s="180"/>
      <c r="D156" s="181"/>
      <c r="E156" s="182"/>
    </row>
    <row r="157" customFormat="false" ht="31.5" hidden="false" customHeight="true" outlineLevel="0" collapsed="false">
      <c r="B157" s="179"/>
      <c r="C157" s="180"/>
      <c r="D157" s="181"/>
      <c r="E157" s="182"/>
    </row>
    <row r="158" customFormat="false" ht="31.5" hidden="false" customHeight="true" outlineLevel="0" collapsed="false">
      <c r="B158" s="179"/>
      <c r="C158" s="180"/>
      <c r="D158" s="181"/>
      <c r="E158" s="182"/>
    </row>
    <row r="159" customFormat="false" ht="31.5" hidden="false" customHeight="true" outlineLevel="0" collapsed="false">
      <c r="B159" s="179"/>
      <c r="C159" s="180"/>
      <c r="D159" s="181"/>
      <c r="E159" s="182"/>
    </row>
    <row r="160" customFormat="false" ht="31.5" hidden="false" customHeight="true" outlineLevel="0" collapsed="false">
      <c r="B160" s="179"/>
      <c r="C160" s="180"/>
      <c r="D160" s="181"/>
      <c r="E160" s="182"/>
    </row>
    <row r="161" customFormat="false" ht="31.5" hidden="false" customHeight="true" outlineLevel="0" collapsed="false">
      <c r="B161" s="179"/>
      <c r="C161" s="180"/>
      <c r="D161" s="181"/>
      <c r="E161" s="182"/>
    </row>
    <row r="162" customFormat="false" ht="31.5" hidden="false" customHeight="true" outlineLevel="0" collapsed="false">
      <c r="B162" s="179"/>
      <c r="C162" s="180"/>
      <c r="D162" s="181"/>
      <c r="E162" s="182"/>
    </row>
    <row r="163" customFormat="false" ht="31.5" hidden="false" customHeight="true" outlineLevel="0" collapsed="false">
      <c r="B163" s="179"/>
      <c r="C163" s="180"/>
      <c r="D163" s="181"/>
      <c r="E163" s="182"/>
    </row>
    <row r="164" customFormat="false" ht="31.5" hidden="false" customHeight="true" outlineLevel="0" collapsed="false">
      <c r="B164" s="179"/>
      <c r="C164" s="180"/>
      <c r="D164" s="181"/>
      <c r="E164" s="182"/>
    </row>
    <row r="165" customFormat="false" ht="31.5" hidden="false" customHeight="true" outlineLevel="0" collapsed="false">
      <c r="B165" s="179"/>
      <c r="C165" s="180"/>
      <c r="D165" s="181"/>
      <c r="E165" s="182"/>
    </row>
    <row r="166" customFormat="false" ht="31.5" hidden="false" customHeight="true" outlineLevel="0" collapsed="false">
      <c r="B166" s="179"/>
      <c r="C166" s="180"/>
      <c r="D166" s="181"/>
      <c r="E166" s="182"/>
    </row>
    <row r="167" customFormat="false" ht="31.5" hidden="false" customHeight="true" outlineLevel="0" collapsed="false">
      <c r="B167" s="179"/>
      <c r="C167" s="180"/>
      <c r="D167" s="181"/>
      <c r="E167" s="182"/>
    </row>
    <row r="168" customFormat="false" ht="31.5" hidden="false" customHeight="true" outlineLevel="0" collapsed="false">
      <c r="B168" s="179"/>
      <c r="C168" s="180"/>
      <c r="D168" s="181"/>
      <c r="E168" s="182"/>
    </row>
    <row r="169" customFormat="false" ht="31.5" hidden="false" customHeight="true" outlineLevel="0" collapsed="false">
      <c r="B169" s="179"/>
      <c r="C169" s="180"/>
      <c r="D169" s="181"/>
      <c r="E169" s="182"/>
    </row>
    <row r="170" customFormat="false" ht="31.5" hidden="false" customHeight="true" outlineLevel="0" collapsed="false">
      <c r="B170" s="179"/>
      <c r="C170" s="180"/>
      <c r="D170" s="181"/>
      <c r="E170" s="182"/>
    </row>
    <row r="171" customFormat="false" ht="31.5" hidden="false" customHeight="true" outlineLevel="0" collapsed="false">
      <c r="B171" s="179"/>
      <c r="C171" s="180"/>
      <c r="D171" s="181"/>
      <c r="E171" s="182"/>
    </row>
    <row r="172" customFormat="false" ht="31.5" hidden="false" customHeight="true" outlineLevel="0" collapsed="false">
      <c r="B172" s="179"/>
      <c r="C172" s="180"/>
      <c r="D172" s="181"/>
      <c r="E172" s="182"/>
    </row>
    <row r="173" customFormat="false" ht="31.5" hidden="false" customHeight="true" outlineLevel="0" collapsed="false">
      <c r="B173" s="179"/>
      <c r="C173" s="180"/>
      <c r="D173" s="181"/>
      <c r="E173" s="182"/>
    </row>
    <row r="174" customFormat="false" ht="31.5" hidden="false" customHeight="true" outlineLevel="0" collapsed="false">
      <c r="B174" s="179"/>
      <c r="C174" s="180"/>
      <c r="D174" s="181"/>
      <c r="E174" s="182"/>
    </row>
    <row r="175" customFormat="false" ht="31.5" hidden="false" customHeight="true" outlineLevel="0" collapsed="false">
      <c r="B175" s="179"/>
      <c r="C175" s="180"/>
      <c r="D175" s="181"/>
      <c r="E175" s="182"/>
    </row>
    <row r="176" customFormat="false" ht="31.5" hidden="false" customHeight="true" outlineLevel="0" collapsed="false">
      <c r="B176" s="179"/>
      <c r="C176" s="180"/>
      <c r="D176" s="181"/>
      <c r="E176" s="182"/>
    </row>
    <row r="177" customFormat="false" ht="31.5" hidden="false" customHeight="true" outlineLevel="0" collapsed="false">
      <c r="B177" s="179"/>
      <c r="C177" s="180"/>
      <c r="D177" s="181"/>
      <c r="E177" s="182"/>
    </row>
    <row r="178" customFormat="false" ht="31.5" hidden="false" customHeight="true" outlineLevel="0" collapsed="false">
      <c r="B178" s="179"/>
      <c r="C178" s="180"/>
      <c r="D178" s="181"/>
      <c r="E178" s="182"/>
    </row>
    <row r="179" customFormat="false" ht="31.5" hidden="false" customHeight="true" outlineLevel="0" collapsed="false">
      <c r="B179" s="179"/>
      <c r="C179" s="180"/>
      <c r="D179" s="181"/>
      <c r="E179" s="182"/>
    </row>
    <row r="180" customFormat="false" ht="31.5" hidden="false" customHeight="true" outlineLevel="0" collapsed="false">
      <c r="B180" s="179"/>
      <c r="C180" s="180"/>
      <c r="D180" s="181"/>
      <c r="E180" s="182"/>
    </row>
    <row r="181" customFormat="false" ht="31.5" hidden="false" customHeight="true" outlineLevel="0" collapsed="false">
      <c r="B181" s="179"/>
      <c r="C181" s="180"/>
      <c r="D181" s="181"/>
      <c r="E181" s="182"/>
    </row>
    <row r="182" customFormat="false" ht="31.5" hidden="false" customHeight="true" outlineLevel="0" collapsed="false">
      <c r="B182" s="179"/>
      <c r="C182" s="180"/>
      <c r="D182" s="181"/>
      <c r="E182" s="182"/>
    </row>
    <row r="183" customFormat="false" ht="31.5" hidden="false" customHeight="true" outlineLevel="0" collapsed="false">
      <c r="B183" s="179"/>
      <c r="C183" s="180"/>
      <c r="D183" s="181"/>
      <c r="E183" s="182"/>
    </row>
    <row r="184" customFormat="false" ht="31.5" hidden="false" customHeight="true" outlineLevel="0" collapsed="false">
      <c r="B184" s="179"/>
      <c r="C184" s="180"/>
      <c r="D184" s="181"/>
      <c r="E184" s="182"/>
    </row>
    <row r="185" customFormat="false" ht="31.5" hidden="false" customHeight="true" outlineLevel="0" collapsed="false">
      <c r="B185" s="179"/>
      <c r="C185" s="180"/>
      <c r="D185" s="181"/>
      <c r="E185" s="182"/>
    </row>
    <row r="186" customFormat="false" ht="31.5" hidden="false" customHeight="true" outlineLevel="0" collapsed="false">
      <c r="B186" s="179"/>
      <c r="C186" s="180"/>
      <c r="D186" s="181"/>
      <c r="E186" s="182"/>
    </row>
    <row r="187" customFormat="false" ht="31.5" hidden="false" customHeight="true" outlineLevel="0" collapsed="false">
      <c r="B187" s="179"/>
      <c r="C187" s="180"/>
      <c r="D187" s="181"/>
      <c r="E187" s="182"/>
    </row>
    <row r="188" customFormat="false" ht="31.5" hidden="false" customHeight="true" outlineLevel="0" collapsed="false">
      <c r="B188" s="179"/>
      <c r="C188" s="180"/>
      <c r="D188" s="181"/>
      <c r="E188" s="182"/>
    </row>
    <row r="189" customFormat="false" ht="31.5" hidden="false" customHeight="true" outlineLevel="0" collapsed="false">
      <c r="B189" s="179"/>
      <c r="C189" s="180"/>
      <c r="D189" s="181"/>
      <c r="E189" s="182"/>
    </row>
    <row r="190" customFormat="false" ht="31.5" hidden="false" customHeight="true" outlineLevel="0" collapsed="false">
      <c r="B190" s="179"/>
      <c r="C190" s="180"/>
      <c r="D190" s="181"/>
      <c r="E190" s="182"/>
    </row>
    <row r="191" customFormat="false" ht="31.5" hidden="false" customHeight="true" outlineLevel="0" collapsed="false">
      <c r="B191" s="179"/>
      <c r="C191" s="180"/>
      <c r="D191" s="181"/>
      <c r="E191" s="182"/>
    </row>
    <row r="192" customFormat="false" ht="31.5" hidden="false" customHeight="true" outlineLevel="0" collapsed="false">
      <c r="B192" s="179"/>
      <c r="C192" s="180"/>
      <c r="D192" s="181"/>
      <c r="E192" s="182"/>
    </row>
    <row r="193" customFormat="false" ht="31.5" hidden="false" customHeight="true" outlineLevel="0" collapsed="false">
      <c r="B193" s="179"/>
      <c r="C193" s="180"/>
      <c r="D193" s="181"/>
      <c r="E193" s="182"/>
    </row>
    <row r="194" customFormat="false" ht="31.5" hidden="false" customHeight="true" outlineLevel="0" collapsed="false">
      <c r="B194" s="179"/>
      <c r="C194" s="180"/>
      <c r="D194" s="181"/>
      <c r="E194" s="182"/>
    </row>
    <row r="195" customFormat="false" ht="31.5" hidden="false" customHeight="true" outlineLevel="0" collapsed="false">
      <c r="B195" s="179"/>
      <c r="C195" s="180"/>
      <c r="D195" s="181"/>
      <c r="E195" s="182"/>
    </row>
    <row r="196" customFormat="false" ht="31.5" hidden="false" customHeight="true" outlineLevel="0" collapsed="false">
      <c r="B196" s="179"/>
      <c r="C196" s="180"/>
      <c r="D196" s="181"/>
      <c r="E196" s="182"/>
    </row>
    <row r="197" customFormat="false" ht="31.5" hidden="false" customHeight="true" outlineLevel="0" collapsed="false">
      <c r="B197" s="179"/>
      <c r="C197" s="180"/>
      <c r="D197" s="181"/>
      <c r="E197" s="182"/>
    </row>
    <row r="198" customFormat="false" ht="31.5" hidden="false" customHeight="true" outlineLevel="0" collapsed="false">
      <c r="B198" s="179"/>
      <c r="C198" s="180"/>
      <c r="D198" s="181"/>
      <c r="E198" s="182"/>
    </row>
    <row r="199" customFormat="false" ht="31.5" hidden="false" customHeight="true" outlineLevel="0" collapsed="false">
      <c r="B199" s="179"/>
      <c r="C199" s="180"/>
      <c r="D199" s="181"/>
      <c r="E199" s="182"/>
    </row>
    <row r="200" customFormat="false" ht="31.5" hidden="false" customHeight="true" outlineLevel="0" collapsed="false">
      <c r="B200" s="179"/>
      <c r="C200" s="180"/>
      <c r="D200" s="181"/>
      <c r="E200" s="182"/>
    </row>
    <row r="201" customFormat="false" ht="31.5" hidden="false" customHeight="true" outlineLevel="0" collapsed="false">
      <c r="B201" s="179"/>
      <c r="C201" s="180"/>
      <c r="D201" s="181"/>
      <c r="E201" s="182"/>
    </row>
    <row r="202" customFormat="false" ht="31.5" hidden="false" customHeight="true" outlineLevel="0" collapsed="false">
      <c r="B202" s="179"/>
      <c r="C202" s="180"/>
      <c r="D202" s="181"/>
      <c r="E202" s="182"/>
    </row>
    <row r="203" customFormat="false" ht="31.5" hidden="false" customHeight="true" outlineLevel="0" collapsed="false">
      <c r="B203" s="179"/>
      <c r="C203" s="180"/>
      <c r="D203" s="181"/>
      <c r="E203" s="182"/>
    </row>
    <row r="204" customFormat="false" ht="31.5" hidden="false" customHeight="true" outlineLevel="0" collapsed="false">
      <c r="B204" s="179"/>
      <c r="C204" s="180"/>
      <c r="D204" s="181"/>
      <c r="E204" s="182"/>
    </row>
    <row r="205" customFormat="false" ht="31.5" hidden="false" customHeight="true" outlineLevel="0" collapsed="false">
      <c r="B205" s="194"/>
      <c r="C205" s="195"/>
      <c r="D205" s="196"/>
      <c r="E205" s="197"/>
    </row>
  </sheetData>
  <autoFilter ref="B5:E205"/>
  <mergeCells count="15">
    <mergeCell ref="D2:E2"/>
    <mergeCell ref="G2:H2"/>
    <mergeCell ref="G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7:H31"/>
  </mergeCells>
  <conditionalFormatting sqref="B6:B205">
    <cfRule type="expression" priority="2" aboveAverage="0" equalAverage="0" bottom="0" percent="0" rank="0" text="" dxfId="10">
      <formula>$B6="Reporting"</formula>
    </cfRule>
    <cfRule type="expression" priority="3" aboveAverage="0" equalAverage="0" bottom="0" percent="0" rank="0" text="" dxfId="11">
      <formula>$B6="Automation"</formula>
    </cfRule>
    <cfRule type="expression" priority="4" aboveAverage="0" equalAverage="0" bottom="0" percent="0" rank="0" text="" dxfId="1">
      <formula>$B6="Finance"</formula>
    </cfRule>
    <cfRule type="expression" priority="5" aboveAverage="0" equalAverage="0" bottom="0" percent="0" rank="0" text="" dxfId="12">
      <formula>$B6="Training"</formula>
    </cfRule>
    <cfRule type="expression" priority="6" aboveAverage="0" equalAverage="0" bottom="0" percent="0" rank="0" text="" dxfId="0">
      <formula>$B6="Leadership"</formula>
    </cfRule>
    <cfRule type="expression" priority="7" aboveAverage="0" equalAverage="0" bottom="0" percent="0" rank="0" text="" dxfId="2">
      <formula>$B6="Education"</formula>
    </cfRule>
    <cfRule type="expression" priority="8" aboveAverage="0" equalAverage="0" bottom="0" percent="0" rank="0" text="" dxfId="17">
      <formula>$B6="Other"</formula>
    </cfRule>
  </conditionalFormatting>
  <dataValidations count="1">
    <dataValidation allowBlank="true" error="Please choose one of the options in the dropdown." errorStyle="stop" errorTitle="Pick from the list" operator="between" prompt="Pick a category." promptTitle="Category" showDropDown="false" showErrorMessage="true" showInputMessage="true" sqref="B6:B205" type="list">
      <formula1>Lists!$H$2:$H$8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</cols>
  <sheetData>
    <row r="1" customFormat="false" ht="15" hidden="false" customHeight="false" outlineLevel="0" collapsed="false">
      <c r="A1" s="198" t="s">
        <v>194</v>
      </c>
      <c r="B1" s="198" t="s">
        <v>195</v>
      </c>
      <c r="C1" s="198" t="s">
        <v>196</v>
      </c>
      <c r="D1" s="198" t="s">
        <v>197</v>
      </c>
      <c r="E1" s="198" t="s">
        <v>198</v>
      </c>
      <c r="F1" s="198" t="s">
        <v>145</v>
      </c>
      <c r="G1" s="198" t="s">
        <v>199</v>
      </c>
      <c r="H1" s="198" t="s">
        <v>200</v>
      </c>
      <c r="I1" s="198" t="s">
        <v>201</v>
      </c>
      <c r="J1" s="198" t="s">
        <v>202</v>
      </c>
      <c r="K1" s="198" t="s">
        <v>203</v>
      </c>
      <c r="L1" s="198" t="s">
        <v>204</v>
      </c>
      <c r="M1" s="0" t="inlineStr">
        <is>
          <t>Calendar year</t>
        </is>
      </c>
    </row>
    <row r="2" customFormat="false" ht="15" hidden="false" customHeight="false" outlineLevel="0" collapsed="false">
      <c r="A2" s="0" t="s">
        <v>205</v>
      </c>
      <c r="B2" s="0" t="s">
        <v>74</v>
      </c>
      <c r="C2" s="0" t="s">
        <v>74</v>
      </c>
      <c r="D2" s="0" t="s">
        <v>206</v>
      </c>
      <c r="E2" s="0" t="s">
        <v>207</v>
      </c>
      <c r="F2" s="0" t="s">
        <v>208</v>
      </c>
      <c r="G2" s="0" t="s">
        <v>209</v>
      </c>
      <c r="H2" s="0" t="s">
        <v>185</v>
      </c>
      <c r="I2" s="0" t="s">
        <v>207</v>
      </c>
      <c r="J2" s="0" t="s">
        <v>210</v>
      </c>
      <c r="K2" s="0" t="s">
        <v>154</v>
      </c>
      <c r="L2" s="0" t="s">
        <v>211</v>
      </c>
      <c r="M2" s="0" t="inlineStr">
        <is>
          <t>Current year</t>
        </is>
      </c>
    </row>
    <row r="3" customFormat="false" ht="15" hidden="false" customHeight="false" outlineLevel="0" collapsed="false">
      <c r="A3" s="0" t="s">
        <v>212</v>
      </c>
      <c r="B3" s="0" t="s">
        <v>205</v>
      </c>
      <c r="C3" s="0" t="n">
        <v>2024</v>
      </c>
      <c r="D3" s="0" t="s">
        <v>213</v>
      </c>
      <c r="E3" s="0" t="s">
        <v>214</v>
      </c>
      <c r="F3" s="0" t="s">
        <v>215</v>
      </c>
      <c r="G3" s="0" t="s">
        <v>216</v>
      </c>
      <c r="H3" s="0" t="s">
        <v>186</v>
      </c>
      <c r="I3" s="0" t="s">
        <v>217</v>
      </c>
      <c r="J3" s="0" t="s">
        <v>123</v>
      </c>
      <c r="K3" s="0" t="s">
        <v>205</v>
      </c>
      <c r="L3" s="0" t="s">
        <v>218</v>
      </c>
      <c r="M3" s="0" t="n">
        <v>2024</v>
      </c>
    </row>
    <row r="4" customFormat="false" ht="15" hidden="false" customHeight="false" outlineLevel="0" collapsed="false">
      <c r="A4" s="0" t="s">
        <v>219</v>
      </c>
      <c r="B4" s="0" t="s">
        <v>212</v>
      </c>
      <c r="C4" s="0" t="n">
        <v>2025</v>
      </c>
      <c r="D4" s="0" t="s">
        <v>220</v>
      </c>
      <c r="E4" s="0" t="s">
        <v>221</v>
      </c>
      <c r="F4" s="0" t="s">
        <v>23</v>
      </c>
      <c r="G4" s="0" t="s">
        <v>222</v>
      </c>
      <c r="H4" s="0" t="s">
        <v>187</v>
      </c>
      <c r="I4" s="0" t="s">
        <v>223</v>
      </c>
      <c r="K4" s="0" t="s">
        <v>212</v>
      </c>
      <c r="L4" s="0" t="s">
        <v>224</v>
      </c>
      <c r="M4" s="0" t="n">
        <v>2025</v>
      </c>
    </row>
    <row r="5" customFormat="false" ht="15" hidden="false" customHeight="false" outlineLevel="0" collapsed="false">
      <c r="A5" s="0" t="s">
        <v>225</v>
      </c>
      <c r="B5" s="0" t="s">
        <v>219</v>
      </c>
      <c r="C5" s="0" t="n">
        <v>2026</v>
      </c>
      <c r="D5" s="0" t="s">
        <v>226</v>
      </c>
      <c r="E5" s="0" t="s">
        <v>32</v>
      </c>
      <c r="H5" s="0" t="s">
        <v>188</v>
      </c>
      <c r="I5" s="0" t="s">
        <v>227</v>
      </c>
      <c r="K5" s="0" t="s">
        <v>219</v>
      </c>
      <c r="L5" s="0" t="s">
        <v>228</v>
      </c>
      <c r="M5" s="0" t="n">
        <v>2026</v>
      </c>
    </row>
    <row r="6" customFormat="false" ht="15" hidden="false" customHeight="false" outlineLevel="0" collapsed="false">
      <c r="A6" s="0" t="s">
        <v>229</v>
      </c>
      <c r="B6" s="0" t="s">
        <v>225</v>
      </c>
      <c r="C6" s="0" t="n">
        <v>2027</v>
      </c>
      <c r="H6" s="0" t="s">
        <v>189</v>
      </c>
      <c r="I6" s="0" t="s">
        <v>230</v>
      </c>
      <c r="K6" s="0" t="s">
        <v>225</v>
      </c>
      <c r="L6" s="0" t="s">
        <v>231</v>
      </c>
      <c r="M6" s="0" t="n">
        <v>2027</v>
      </c>
    </row>
    <row r="7" customFormat="false" ht="15" hidden="false" customHeight="false" outlineLevel="0" collapsed="false">
      <c r="A7" s="0" t="s">
        <v>232</v>
      </c>
      <c r="B7" s="0" t="s">
        <v>229</v>
      </c>
      <c r="C7" s="0" t="n">
        <v>2028</v>
      </c>
      <c r="H7" s="0" t="s">
        <v>190</v>
      </c>
      <c r="K7" s="0" t="s">
        <v>229</v>
      </c>
      <c r="L7" s="0" t="s">
        <v>233</v>
      </c>
      <c r="M7" s="0" t="n">
        <v>2028</v>
      </c>
    </row>
    <row r="8" customFormat="false" ht="15" hidden="false" customHeight="false" outlineLevel="0" collapsed="false">
      <c r="A8" s="0" t="s">
        <v>234</v>
      </c>
      <c r="B8" s="0" t="s">
        <v>232</v>
      </c>
      <c r="C8" s="0" t="n">
        <v>2029</v>
      </c>
      <c r="H8" s="0" t="s">
        <v>33</v>
      </c>
      <c r="K8" s="0" t="s">
        <v>232</v>
      </c>
      <c r="M8" s="0" t="n">
        <v>2029</v>
      </c>
    </row>
    <row r="9" customFormat="false" ht="15" hidden="false" customHeight="false" outlineLevel="0" collapsed="false">
      <c r="A9" s="0" t="s">
        <v>235</v>
      </c>
      <c r="B9" s="0" t="s">
        <v>234</v>
      </c>
      <c r="C9" s="0" t="n">
        <v>2030</v>
      </c>
      <c r="K9" s="0" t="s">
        <v>234</v>
      </c>
      <c r="M9" s="0" t="n">
        <v>2030</v>
      </c>
    </row>
    <row r="10" customFormat="false" ht="15" hidden="false" customHeight="false" outlineLevel="0" collapsed="false">
      <c r="A10" s="0" t="s">
        <v>236</v>
      </c>
      <c r="B10" s="0" t="s">
        <v>235</v>
      </c>
      <c r="C10" s="0" t="n">
        <v>2031</v>
      </c>
      <c r="K10" s="0" t="s">
        <v>235</v>
      </c>
      <c r="M10" s="0" t="n">
        <v>2031</v>
      </c>
    </row>
    <row r="11" customFormat="false" ht="15" hidden="false" customHeight="false" outlineLevel="0" collapsed="false">
      <c r="A11" s="0" t="s">
        <v>237</v>
      </c>
      <c r="B11" s="0" t="s">
        <v>236</v>
      </c>
      <c r="C11" s="0" t="n">
        <v>2032</v>
      </c>
      <c r="K11" s="0" t="s">
        <v>236</v>
      </c>
      <c r="M11" s="0" t="n">
        <v>2032</v>
      </c>
    </row>
    <row r="12" customFormat="false" ht="15" hidden="false" customHeight="false" outlineLevel="0" collapsed="false">
      <c r="A12" s="0" t="s">
        <v>238</v>
      </c>
      <c r="B12" s="0" t="s">
        <v>237</v>
      </c>
      <c r="C12" s="0" t="n">
        <v>2033</v>
      </c>
      <c r="K12" s="0" t="s">
        <v>237</v>
      </c>
      <c r="M12" s="0" t="n">
        <v>2033</v>
      </c>
    </row>
    <row r="13" customFormat="false" ht="15" hidden="false" customHeight="false" outlineLevel="0" collapsed="false">
      <c r="A13" s="0" t="s">
        <v>239</v>
      </c>
      <c r="B13" s="0" t="s">
        <v>238</v>
      </c>
      <c r="C13" s="0" t="n">
        <v>2034</v>
      </c>
      <c r="K13" s="0" t="s">
        <v>238</v>
      </c>
      <c r="M13" s="0" t="n">
        <v>2034</v>
      </c>
    </row>
    <row r="14" customFormat="false" ht="15" hidden="false" customHeight="false" outlineLevel="0" collapsed="false">
      <c r="B14" s="0" t="s">
        <v>239</v>
      </c>
      <c r="C14" s="0" t="n">
        <v>2035</v>
      </c>
      <c r="K14" s="0" t="s">
        <v>239</v>
      </c>
      <c r="M14" s="0" t="n">
        <v>2035</v>
      </c>
    </row>
    <row r="15" customFormat="false" ht="15" hidden="false" customHeight="false" outlineLevel="0" collapsed="false">
      <c r="C15" s="0" t="n">
        <v>2036</v>
      </c>
      <c r="M15" s="0" t="n">
        <v>2036</v>
      </c>
    </row>
    <row r="16" customFormat="false" ht="15" hidden="false" customHeight="false" outlineLevel="0" collapsed="false">
      <c r="C16" s="0" t="n">
        <v>2037</v>
      </c>
      <c r="M16" s="0" t="n">
        <v>2037</v>
      </c>
    </row>
    <row r="17" customFormat="false" ht="15" hidden="false" customHeight="false" outlineLevel="0" collapsed="false">
      <c r="C17" s="0" t="n">
        <v>2038</v>
      </c>
      <c r="M17" s="0" t="n">
        <v>2038</v>
      </c>
    </row>
    <row r="18" customFormat="false" ht="15" hidden="false" customHeight="false" outlineLevel="0" collapsed="false">
      <c r="C18" s="0" t="n">
        <v>2039</v>
      </c>
      <c r="M18" s="0" t="n">
        <v>2039</v>
      </c>
    </row>
    <row r="19" customFormat="false" ht="15" hidden="false" customHeight="false" outlineLevel="0" collapsed="false">
      <c r="C19" s="0" t="n">
        <v>2040</v>
      </c>
      <c r="M19" s="0" t="n">
        <v>2040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0"/>
  </cols>
  <sheetData>
    <row r="1" customFormat="false" ht="15" hidden="false" customHeight="false" outlineLevel="0" collapsed="false">
      <c r="A1" s="0" t="s">
        <v>240</v>
      </c>
      <c r="B1" s="0" t="s">
        <v>241</v>
      </c>
      <c r="C1" s="0" t="s">
        <v>242</v>
      </c>
    </row>
    <row r="2" customFormat="false" ht="15" hidden="false" customHeight="false" outlineLevel="0" collapsed="false">
      <c r="A2" s="0" t="str">
        <f aca="false">IF(AND(Applications!C8&lt;&gt;"",Applications!F8&lt;&gt;"",Applications!G8&lt;&gt;St_Wishlist),INT(Applications!F8)+0.4+ROW()/1000000,"")</f>
        <v/>
      </c>
      <c r="B2" s="0" t="str">
        <f aca="false">"Applied · "&amp;Applications!C8</f>
        <v>Applied · </v>
      </c>
      <c r="C2" s="0" t="str">
        <f aca="false">B2</f>
        <v>Applied · </v>
      </c>
    </row>
    <row r="3" customFormat="false" ht="15" hidden="false" customHeight="false" outlineLevel="0" collapsed="false">
      <c r="A3" s="0" t="str">
        <f aca="false">IF(AND(Applications!C9&lt;&gt;"",Applications!F9&lt;&gt;"",Applications!G9&lt;&gt;St_Wishlist),INT(Applications!F9)+0.4+ROW()/1000000,"")</f>
        <v/>
      </c>
      <c r="B3" s="0" t="str">
        <f aca="false">"Applied · "&amp;Applications!C9</f>
        <v>Applied · </v>
      </c>
      <c r="C3" s="0" t="str">
        <f aca="false">B3</f>
        <v>Applied · </v>
      </c>
    </row>
    <row r="4" customFormat="false" ht="15" hidden="false" customHeight="false" outlineLevel="0" collapsed="false">
      <c r="A4" s="0" t="str">
        <f aca="false">IF(AND(Applications!C10&lt;&gt;"",Applications!F10&lt;&gt;"",Applications!G10&lt;&gt;St_Wishlist),INT(Applications!F10)+0.4+ROW()/1000000,"")</f>
        <v/>
      </c>
      <c r="B4" s="0" t="str">
        <f aca="false">"Applied · "&amp;Applications!C10</f>
        <v>Applied · </v>
      </c>
      <c r="C4" s="0" t="str">
        <f aca="false">B4</f>
        <v>Applied · </v>
      </c>
    </row>
    <row r="5" customFormat="false" ht="15" hidden="false" customHeight="false" outlineLevel="0" collapsed="false">
      <c r="A5" s="0" t="str">
        <f aca="false">IF(AND(Applications!C11&lt;&gt;"",Applications!F11&lt;&gt;"",Applications!G11&lt;&gt;St_Wishlist),INT(Applications!F11)+0.4+ROW()/1000000,"")</f>
        <v/>
      </c>
      <c r="B5" s="0" t="str">
        <f aca="false">"Applied · "&amp;Applications!C11</f>
        <v>Applied · </v>
      </c>
      <c r="C5" s="0" t="str">
        <f aca="false">B5</f>
        <v>Applied · </v>
      </c>
    </row>
    <row r="6" customFormat="false" ht="15" hidden="false" customHeight="false" outlineLevel="0" collapsed="false">
      <c r="A6" s="0" t="str">
        <f aca="false">IF(AND(Applications!C12&lt;&gt;"",Applications!F12&lt;&gt;"",Applications!G12&lt;&gt;St_Wishlist),INT(Applications!F12)+0.4+ROW()/1000000,"")</f>
        <v/>
      </c>
      <c r="B6" s="0" t="str">
        <f aca="false">"Applied · "&amp;Applications!C12</f>
        <v>Applied · </v>
      </c>
      <c r="C6" s="0" t="str">
        <f aca="false">B6</f>
        <v>Applied · </v>
      </c>
    </row>
    <row r="7" customFormat="false" ht="15" hidden="false" customHeight="false" outlineLevel="0" collapsed="false">
      <c r="A7" s="0" t="str">
        <f aca="false">IF(AND(Applications!C13&lt;&gt;"",Applications!F13&lt;&gt;"",Applications!G13&lt;&gt;St_Wishlist),INT(Applications!F13)+0.4+ROW()/1000000,"")</f>
        <v/>
      </c>
      <c r="B7" s="0" t="str">
        <f aca="false">"Applied · "&amp;Applications!C13</f>
        <v>Applied · </v>
      </c>
      <c r="C7" s="0" t="str">
        <f aca="false">B7</f>
        <v>Applied · </v>
      </c>
    </row>
    <row r="8" customFormat="false" ht="15" hidden="false" customHeight="false" outlineLevel="0" collapsed="false">
      <c r="A8" s="0" t="str">
        <f aca="false">IF(AND(Applications!C14&lt;&gt;"",Applications!F14&lt;&gt;"",Applications!G14&lt;&gt;St_Wishlist),INT(Applications!F14)+0.4+ROW()/1000000,"")</f>
        <v/>
      </c>
      <c r="B8" s="0" t="str">
        <f aca="false">"Applied · "&amp;Applications!C14</f>
        <v>Applied · </v>
      </c>
      <c r="C8" s="0" t="str">
        <f aca="false">B8</f>
        <v>Applied · </v>
      </c>
    </row>
    <row r="9" customFormat="false" ht="15" hidden="false" customHeight="false" outlineLevel="0" collapsed="false">
      <c r="A9" s="0" t="str">
        <f aca="false">IF(AND(Applications!C15&lt;&gt;"",Applications!F15&lt;&gt;"",Applications!G15&lt;&gt;St_Wishlist),INT(Applications!F15)+0.4+ROW()/1000000,"")</f>
        <v/>
      </c>
      <c r="B9" s="0" t="str">
        <f aca="false">"Applied · "&amp;Applications!C15</f>
        <v>Applied · </v>
      </c>
      <c r="C9" s="0" t="str">
        <f aca="false">B9</f>
        <v>Applied · </v>
      </c>
    </row>
    <row r="10" customFormat="false" ht="15" hidden="false" customHeight="false" outlineLevel="0" collapsed="false">
      <c r="A10" s="0" t="str">
        <f aca="false">IF(AND(Applications!C16&lt;&gt;"",Applications!F16&lt;&gt;"",Applications!G16&lt;&gt;St_Wishlist),INT(Applications!F16)+0.4+ROW()/1000000,"")</f>
        <v/>
      </c>
      <c r="B10" s="0" t="str">
        <f aca="false">"Applied · "&amp;Applications!C16</f>
        <v>Applied · </v>
      </c>
      <c r="C10" s="0" t="str">
        <f aca="false">B10</f>
        <v>Applied · </v>
      </c>
    </row>
    <row r="11" customFormat="false" ht="15" hidden="false" customHeight="false" outlineLevel="0" collapsed="false">
      <c r="A11" s="0" t="str">
        <f aca="false">IF(AND(Applications!C17&lt;&gt;"",Applications!F17&lt;&gt;"",Applications!G17&lt;&gt;St_Wishlist),INT(Applications!F17)+0.4+ROW()/1000000,"")</f>
        <v/>
      </c>
      <c r="B11" s="0" t="str">
        <f aca="false">"Applied · "&amp;Applications!C17</f>
        <v>Applied · </v>
      </c>
      <c r="C11" s="0" t="str">
        <f aca="false">B11</f>
        <v>Applied · </v>
      </c>
    </row>
    <row r="12" customFormat="false" ht="15" hidden="false" customHeight="false" outlineLevel="0" collapsed="false">
      <c r="A12" s="0" t="str">
        <f aca="false">IF(AND(Applications!C18&lt;&gt;"",Applications!F18&lt;&gt;"",Applications!G18&lt;&gt;St_Wishlist),INT(Applications!F18)+0.4+ROW()/1000000,"")</f>
        <v/>
      </c>
      <c r="B12" s="0" t="str">
        <f aca="false">"Applied · "&amp;Applications!C18</f>
        <v>Applied · </v>
      </c>
      <c r="C12" s="0" t="str">
        <f aca="false">B12</f>
        <v>Applied · </v>
      </c>
    </row>
    <row r="13" customFormat="false" ht="15" hidden="false" customHeight="false" outlineLevel="0" collapsed="false">
      <c r="A13" s="0" t="str">
        <f aca="false">IF(AND(Applications!C19&lt;&gt;"",Applications!F19&lt;&gt;"",Applications!G19&lt;&gt;St_Wishlist),INT(Applications!F19)+0.4+ROW()/1000000,"")</f>
        <v/>
      </c>
      <c r="B13" s="0" t="str">
        <f aca="false">"Applied · "&amp;Applications!C19</f>
        <v>Applied · </v>
      </c>
      <c r="C13" s="0" t="str">
        <f aca="false">B13</f>
        <v>Applied · </v>
      </c>
    </row>
    <row r="14" customFormat="false" ht="15" hidden="false" customHeight="false" outlineLevel="0" collapsed="false">
      <c r="A14" s="0" t="str">
        <f aca="false">IF(AND(Applications!C20&lt;&gt;"",Applications!F20&lt;&gt;"",Applications!G20&lt;&gt;St_Wishlist),INT(Applications!F20)+0.4+ROW()/1000000,"")</f>
        <v/>
      </c>
      <c r="B14" s="0" t="str">
        <f aca="false">"Applied · "&amp;Applications!C20</f>
        <v>Applied · </v>
      </c>
      <c r="C14" s="0" t="str">
        <f aca="false">B14</f>
        <v>Applied · </v>
      </c>
    </row>
    <row r="15" customFormat="false" ht="15" hidden="false" customHeight="false" outlineLevel="0" collapsed="false">
      <c r="A15" s="0" t="str">
        <f aca="false">IF(AND(Applications!C21&lt;&gt;"",Applications!F21&lt;&gt;"",Applications!G21&lt;&gt;St_Wishlist),INT(Applications!F21)+0.4+ROW()/1000000,"")</f>
        <v/>
      </c>
      <c r="B15" s="0" t="str">
        <f aca="false">"Applied · "&amp;Applications!C21</f>
        <v>Applied · </v>
      </c>
      <c r="C15" s="0" t="str">
        <f aca="false">B15</f>
        <v>Applied · </v>
      </c>
    </row>
    <row r="16" customFormat="false" ht="15" hidden="false" customHeight="false" outlineLevel="0" collapsed="false">
      <c r="A16" s="0" t="str">
        <f aca="false">IF(AND(Applications!C22&lt;&gt;"",Applications!F22&lt;&gt;"",Applications!G22&lt;&gt;St_Wishlist),INT(Applications!F22)+0.4+ROW()/1000000,"")</f>
        <v/>
      </c>
      <c r="B16" s="0" t="str">
        <f aca="false">"Applied · "&amp;Applications!C22</f>
        <v>Applied · </v>
      </c>
      <c r="C16" s="0" t="str">
        <f aca="false">B16</f>
        <v>Applied · </v>
      </c>
    </row>
    <row r="17" customFormat="false" ht="15" hidden="false" customHeight="false" outlineLevel="0" collapsed="false">
      <c r="A17" s="0" t="str">
        <f aca="false">IF(AND(Applications!C23&lt;&gt;"",Applications!F23&lt;&gt;"",Applications!G23&lt;&gt;St_Wishlist),INT(Applications!F23)+0.4+ROW()/1000000,"")</f>
        <v/>
      </c>
      <c r="B17" s="0" t="str">
        <f aca="false">"Applied · "&amp;Applications!C23</f>
        <v>Applied · </v>
      </c>
      <c r="C17" s="0" t="str">
        <f aca="false">B17</f>
        <v>Applied · </v>
      </c>
    </row>
    <row r="18" customFormat="false" ht="15" hidden="false" customHeight="false" outlineLevel="0" collapsed="false">
      <c r="A18" s="0" t="str">
        <f aca="false">IF(AND(Applications!C24&lt;&gt;"",Applications!F24&lt;&gt;"",Applications!G24&lt;&gt;St_Wishlist),INT(Applications!F24)+0.4+ROW()/1000000,"")</f>
        <v/>
      </c>
      <c r="B18" s="0" t="str">
        <f aca="false">"Applied · "&amp;Applications!C24</f>
        <v>Applied · </v>
      </c>
      <c r="C18" s="0" t="str">
        <f aca="false">B18</f>
        <v>Applied · </v>
      </c>
    </row>
    <row r="19" customFormat="false" ht="15" hidden="false" customHeight="false" outlineLevel="0" collapsed="false">
      <c r="A19" s="0" t="str">
        <f aca="false">IF(AND(Applications!C25&lt;&gt;"",Applications!F25&lt;&gt;"",Applications!G25&lt;&gt;St_Wishlist),INT(Applications!F25)+0.4+ROW()/1000000,"")</f>
        <v/>
      </c>
      <c r="B19" s="0" t="str">
        <f aca="false">"Applied · "&amp;Applications!C25</f>
        <v>Applied · </v>
      </c>
      <c r="C19" s="0" t="str">
        <f aca="false">B19</f>
        <v>Applied · </v>
      </c>
    </row>
    <row r="20" customFormat="false" ht="15" hidden="false" customHeight="false" outlineLevel="0" collapsed="false">
      <c r="A20" s="0" t="str">
        <f aca="false">IF(AND(Applications!C26&lt;&gt;"",Applications!F26&lt;&gt;"",Applications!G26&lt;&gt;St_Wishlist),INT(Applications!F26)+0.4+ROW()/1000000,"")</f>
        <v/>
      </c>
      <c r="B20" s="0" t="str">
        <f aca="false">"Applied · "&amp;Applications!C26</f>
        <v>Applied · </v>
      </c>
      <c r="C20" s="0" t="str">
        <f aca="false">B20</f>
        <v>Applied · </v>
      </c>
    </row>
    <row r="21" customFormat="false" ht="15" hidden="false" customHeight="false" outlineLevel="0" collapsed="false">
      <c r="A21" s="0" t="str">
        <f aca="false">IF(AND(Applications!C27&lt;&gt;"",Applications!F27&lt;&gt;"",Applications!G27&lt;&gt;St_Wishlist),INT(Applications!F27)+0.4+ROW()/1000000,"")</f>
        <v/>
      </c>
      <c r="B21" s="0" t="str">
        <f aca="false">"Applied · "&amp;Applications!C27</f>
        <v>Applied · </v>
      </c>
      <c r="C21" s="0" t="str">
        <f aca="false">B21</f>
        <v>Applied · </v>
      </c>
    </row>
    <row r="22" customFormat="false" ht="15" hidden="false" customHeight="false" outlineLevel="0" collapsed="false">
      <c r="A22" s="0" t="str">
        <f aca="false">IF(AND(Applications!C28&lt;&gt;"",Applications!F28&lt;&gt;"",Applications!G28&lt;&gt;St_Wishlist),INT(Applications!F28)+0.4+ROW()/1000000,"")</f>
        <v/>
      </c>
      <c r="B22" s="0" t="str">
        <f aca="false">"Applied · "&amp;Applications!C28</f>
        <v>Applied · </v>
      </c>
      <c r="C22" s="0" t="str">
        <f aca="false">B22</f>
        <v>Applied · </v>
      </c>
    </row>
    <row r="23" customFormat="false" ht="15" hidden="false" customHeight="false" outlineLevel="0" collapsed="false">
      <c r="A23" s="0" t="str">
        <f aca="false">IF(AND(Applications!C29&lt;&gt;"",Applications!F29&lt;&gt;"",Applications!G29&lt;&gt;St_Wishlist),INT(Applications!F29)+0.4+ROW()/1000000,"")</f>
        <v/>
      </c>
      <c r="B23" s="0" t="str">
        <f aca="false">"Applied · "&amp;Applications!C29</f>
        <v>Applied · </v>
      </c>
      <c r="C23" s="0" t="str">
        <f aca="false">B23</f>
        <v>Applied · </v>
      </c>
    </row>
    <row r="24" customFormat="false" ht="15" hidden="false" customHeight="false" outlineLevel="0" collapsed="false">
      <c r="A24" s="0" t="str">
        <f aca="false">IF(AND(Applications!C30&lt;&gt;"",Applications!F30&lt;&gt;"",Applications!G30&lt;&gt;St_Wishlist),INT(Applications!F30)+0.4+ROW()/1000000,"")</f>
        <v/>
      </c>
      <c r="B24" s="0" t="str">
        <f aca="false">"Applied · "&amp;Applications!C30</f>
        <v>Applied · </v>
      </c>
      <c r="C24" s="0" t="str">
        <f aca="false">B24</f>
        <v>Applied · </v>
      </c>
    </row>
    <row r="25" customFormat="false" ht="15" hidden="false" customHeight="false" outlineLevel="0" collapsed="false">
      <c r="A25" s="0" t="str">
        <f aca="false">IF(AND(Applications!C31&lt;&gt;"",Applications!F31&lt;&gt;"",Applications!G31&lt;&gt;St_Wishlist),INT(Applications!F31)+0.4+ROW()/1000000,"")</f>
        <v/>
      </c>
      <c r="B25" s="0" t="str">
        <f aca="false">"Applied · "&amp;Applications!C31</f>
        <v>Applied · </v>
      </c>
      <c r="C25" s="0" t="str">
        <f aca="false">B25</f>
        <v>Applied · </v>
      </c>
    </row>
    <row r="26" customFormat="false" ht="15" hidden="false" customHeight="false" outlineLevel="0" collapsed="false">
      <c r="A26" s="0" t="str">
        <f aca="false">IF(AND(Applications!C32&lt;&gt;"",Applications!F32&lt;&gt;"",Applications!G32&lt;&gt;St_Wishlist),INT(Applications!F32)+0.4+ROW()/1000000,"")</f>
        <v/>
      </c>
      <c r="B26" s="0" t="str">
        <f aca="false">"Applied · "&amp;Applications!C32</f>
        <v>Applied · </v>
      </c>
      <c r="C26" s="0" t="str">
        <f aca="false">B26</f>
        <v>Applied · </v>
      </c>
    </row>
    <row r="27" customFormat="false" ht="15" hidden="false" customHeight="false" outlineLevel="0" collapsed="false">
      <c r="A27" s="0" t="str">
        <f aca="false">IF(AND(Applications!C33&lt;&gt;"",Applications!F33&lt;&gt;"",Applications!G33&lt;&gt;St_Wishlist),INT(Applications!F33)+0.4+ROW()/1000000,"")</f>
        <v/>
      </c>
      <c r="B27" s="0" t="str">
        <f aca="false">"Applied · "&amp;Applications!C33</f>
        <v>Applied · </v>
      </c>
      <c r="C27" s="0" t="str">
        <f aca="false">B27</f>
        <v>Applied · </v>
      </c>
    </row>
    <row r="28" customFormat="false" ht="15" hidden="false" customHeight="false" outlineLevel="0" collapsed="false">
      <c r="A28" s="0" t="str">
        <f aca="false">IF(AND(Applications!C34&lt;&gt;"",Applications!F34&lt;&gt;"",Applications!G34&lt;&gt;St_Wishlist),INT(Applications!F34)+0.4+ROW()/1000000,"")</f>
        <v/>
      </c>
      <c r="B28" s="0" t="str">
        <f aca="false">"Applied · "&amp;Applications!C34</f>
        <v>Applied · </v>
      </c>
      <c r="C28" s="0" t="str">
        <f aca="false">B28</f>
        <v>Applied · </v>
      </c>
    </row>
    <row r="29" customFormat="false" ht="15" hidden="false" customHeight="false" outlineLevel="0" collapsed="false">
      <c r="A29" s="0" t="str">
        <f aca="false">IF(AND(Applications!C35&lt;&gt;"",Applications!F35&lt;&gt;"",Applications!G35&lt;&gt;St_Wishlist),INT(Applications!F35)+0.4+ROW()/1000000,"")</f>
        <v/>
      </c>
      <c r="B29" s="0" t="str">
        <f aca="false">"Applied · "&amp;Applications!C35</f>
        <v>Applied · </v>
      </c>
      <c r="C29" s="0" t="str">
        <f aca="false">B29</f>
        <v>Applied · </v>
      </c>
    </row>
    <row r="30" customFormat="false" ht="15" hidden="false" customHeight="false" outlineLevel="0" collapsed="false">
      <c r="A30" s="0" t="str">
        <f aca="false">IF(AND(Applications!C36&lt;&gt;"",Applications!F36&lt;&gt;"",Applications!G36&lt;&gt;St_Wishlist),INT(Applications!F36)+0.4+ROW()/1000000,"")</f>
        <v/>
      </c>
      <c r="B30" s="0" t="str">
        <f aca="false">"Applied · "&amp;Applications!C36</f>
        <v>Applied · </v>
      </c>
      <c r="C30" s="0" t="str">
        <f aca="false">B30</f>
        <v>Applied · </v>
      </c>
    </row>
    <row r="31" customFormat="false" ht="15" hidden="false" customHeight="false" outlineLevel="0" collapsed="false">
      <c r="A31" s="0" t="str">
        <f aca="false">IF(AND(Applications!C37&lt;&gt;"",Applications!F37&lt;&gt;"",Applications!G37&lt;&gt;St_Wishlist),INT(Applications!F37)+0.4+ROW()/1000000,"")</f>
        <v/>
      </c>
      <c r="B31" s="0" t="str">
        <f aca="false">"Applied · "&amp;Applications!C37</f>
        <v>Applied · </v>
      </c>
      <c r="C31" s="0" t="str">
        <f aca="false">B31</f>
        <v>Applied · </v>
      </c>
    </row>
    <row r="32" customFormat="false" ht="15" hidden="false" customHeight="false" outlineLevel="0" collapsed="false">
      <c r="A32" s="0" t="str">
        <f aca="false">IF(AND(Applications!C38&lt;&gt;"",Applications!F38&lt;&gt;"",Applications!G38&lt;&gt;St_Wishlist),INT(Applications!F38)+0.4+ROW()/1000000,"")</f>
        <v/>
      </c>
      <c r="B32" s="0" t="str">
        <f aca="false">"Applied · "&amp;Applications!C38</f>
        <v>Applied · </v>
      </c>
      <c r="C32" s="0" t="str">
        <f aca="false">B32</f>
        <v>Applied · </v>
      </c>
    </row>
    <row r="33" customFormat="false" ht="15" hidden="false" customHeight="false" outlineLevel="0" collapsed="false">
      <c r="A33" s="0" t="str">
        <f aca="false">IF(AND(Applications!C39&lt;&gt;"",Applications!F39&lt;&gt;"",Applications!G39&lt;&gt;St_Wishlist),INT(Applications!F39)+0.4+ROW()/1000000,"")</f>
        <v/>
      </c>
      <c r="B33" s="0" t="str">
        <f aca="false">"Applied · "&amp;Applications!C39</f>
        <v>Applied · </v>
      </c>
      <c r="C33" s="0" t="str">
        <f aca="false">B33</f>
        <v>Applied · </v>
      </c>
    </row>
    <row r="34" customFormat="false" ht="15" hidden="false" customHeight="false" outlineLevel="0" collapsed="false">
      <c r="A34" s="0" t="str">
        <f aca="false">IF(AND(Applications!C40&lt;&gt;"",Applications!F40&lt;&gt;"",Applications!G40&lt;&gt;St_Wishlist),INT(Applications!F40)+0.4+ROW()/1000000,"")</f>
        <v/>
      </c>
      <c r="B34" s="0" t="str">
        <f aca="false">"Applied · "&amp;Applications!C40</f>
        <v>Applied · </v>
      </c>
      <c r="C34" s="0" t="str">
        <f aca="false">B34</f>
        <v>Applied · </v>
      </c>
    </row>
    <row r="35" customFormat="false" ht="15" hidden="false" customHeight="false" outlineLevel="0" collapsed="false">
      <c r="A35" s="0" t="str">
        <f aca="false">IF(AND(Applications!C41&lt;&gt;"",Applications!F41&lt;&gt;"",Applications!G41&lt;&gt;St_Wishlist),INT(Applications!F41)+0.4+ROW()/1000000,"")</f>
        <v/>
      </c>
      <c r="B35" s="0" t="str">
        <f aca="false">"Applied · "&amp;Applications!C41</f>
        <v>Applied · </v>
      </c>
      <c r="C35" s="0" t="str">
        <f aca="false">B35</f>
        <v>Applied · </v>
      </c>
    </row>
    <row r="36" customFormat="false" ht="15" hidden="false" customHeight="false" outlineLevel="0" collapsed="false">
      <c r="A36" s="0" t="str">
        <f aca="false">IF(AND(Applications!C42&lt;&gt;"",Applications!F42&lt;&gt;"",Applications!G42&lt;&gt;St_Wishlist),INT(Applications!F42)+0.4+ROW()/1000000,"")</f>
        <v/>
      </c>
      <c r="B36" s="0" t="str">
        <f aca="false">"Applied · "&amp;Applications!C42</f>
        <v>Applied · </v>
      </c>
      <c r="C36" s="0" t="str">
        <f aca="false">B36</f>
        <v>Applied · </v>
      </c>
    </row>
    <row r="37" customFormat="false" ht="15" hidden="false" customHeight="false" outlineLevel="0" collapsed="false">
      <c r="A37" s="0" t="str">
        <f aca="false">IF(AND(Applications!C43&lt;&gt;"",Applications!F43&lt;&gt;"",Applications!G43&lt;&gt;St_Wishlist),INT(Applications!F43)+0.4+ROW()/1000000,"")</f>
        <v/>
      </c>
      <c r="B37" s="0" t="str">
        <f aca="false">"Applied · "&amp;Applications!C43</f>
        <v>Applied · </v>
      </c>
      <c r="C37" s="0" t="str">
        <f aca="false">B37</f>
        <v>Applied · </v>
      </c>
    </row>
    <row r="38" customFormat="false" ht="15" hidden="false" customHeight="false" outlineLevel="0" collapsed="false">
      <c r="A38" s="0" t="str">
        <f aca="false">IF(AND(Applications!C44&lt;&gt;"",Applications!F44&lt;&gt;"",Applications!G44&lt;&gt;St_Wishlist),INT(Applications!F44)+0.4+ROW()/1000000,"")</f>
        <v/>
      </c>
      <c r="B38" s="0" t="str">
        <f aca="false">"Applied · "&amp;Applications!C44</f>
        <v>Applied · </v>
      </c>
      <c r="C38" s="0" t="str">
        <f aca="false">B38</f>
        <v>Applied · </v>
      </c>
    </row>
    <row r="39" customFormat="false" ht="15" hidden="false" customHeight="false" outlineLevel="0" collapsed="false">
      <c r="A39" s="0" t="str">
        <f aca="false">IF(AND(Applications!C45&lt;&gt;"",Applications!F45&lt;&gt;"",Applications!G45&lt;&gt;St_Wishlist),INT(Applications!F45)+0.4+ROW()/1000000,"")</f>
        <v/>
      </c>
      <c r="B39" s="0" t="str">
        <f aca="false">"Applied · "&amp;Applications!C45</f>
        <v>Applied · </v>
      </c>
      <c r="C39" s="0" t="str">
        <f aca="false">B39</f>
        <v>Applied · </v>
      </c>
    </row>
    <row r="40" customFormat="false" ht="15" hidden="false" customHeight="false" outlineLevel="0" collapsed="false">
      <c r="A40" s="0" t="str">
        <f aca="false">IF(AND(Applications!C46&lt;&gt;"",Applications!F46&lt;&gt;"",Applications!G46&lt;&gt;St_Wishlist),INT(Applications!F46)+0.4+ROW()/1000000,"")</f>
        <v/>
      </c>
      <c r="B40" s="0" t="str">
        <f aca="false">"Applied · "&amp;Applications!C46</f>
        <v>Applied · </v>
      </c>
      <c r="C40" s="0" t="str">
        <f aca="false">B40</f>
        <v>Applied · </v>
      </c>
    </row>
    <row r="41" customFormat="false" ht="15" hidden="false" customHeight="false" outlineLevel="0" collapsed="false">
      <c r="A41" s="0" t="str">
        <f aca="false">IF(AND(Applications!C47&lt;&gt;"",Applications!F47&lt;&gt;"",Applications!G47&lt;&gt;St_Wishlist),INT(Applications!F47)+0.4+ROW()/1000000,"")</f>
        <v/>
      </c>
      <c r="B41" s="0" t="str">
        <f aca="false">"Applied · "&amp;Applications!C47</f>
        <v>Applied · </v>
      </c>
      <c r="C41" s="0" t="str">
        <f aca="false">B41</f>
        <v>Applied · </v>
      </c>
    </row>
    <row r="42" customFormat="false" ht="15" hidden="false" customHeight="false" outlineLevel="0" collapsed="false">
      <c r="A42" s="0" t="str">
        <f aca="false">IF(AND(Applications!C48&lt;&gt;"",Applications!F48&lt;&gt;"",Applications!G48&lt;&gt;St_Wishlist),INT(Applications!F48)+0.4+ROW()/1000000,"")</f>
        <v/>
      </c>
      <c r="B42" s="0" t="str">
        <f aca="false">"Applied · "&amp;Applications!C48</f>
        <v>Applied · </v>
      </c>
      <c r="C42" s="0" t="str">
        <f aca="false">B42</f>
        <v>Applied · </v>
      </c>
    </row>
    <row r="43" customFormat="false" ht="15" hidden="false" customHeight="false" outlineLevel="0" collapsed="false">
      <c r="A43" s="0" t="str">
        <f aca="false">IF(AND(Applications!C49&lt;&gt;"",Applications!F49&lt;&gt;"",Applications!G49&lt;&gt;St_Wishlist),INT(Applications!F49)+0.4+ROW()/1000000,"")</f>
        <v/>
      </c>
      <c r="B43" s="0" t="str">
        <f aca="false">"Applied · "&amp;Applications!C49</f>
        <v>Applied · </v>
      </c>
      <c r="C43" s="0" t="str">
        <f aca="false">B43</f>
        <v>Applied · </v>
      </c>
    </row>
    <row r="44" customFormat="false" ht="15" hidden="false" customHeight="false" outlineLevel="0" collapsed="false">
      <c r="A44" s="0" t="str">
        <f aca="false">IF(AND(Applications!C50&lt;&gt;"",Applications!F50&lt;&gt;"",Applications!G50&lt;&gt;St_Wishlist),INT(Applications!F50)+0.4+ROW()/1000000,"")</f>
        <v/>
      </c>
      <c r="B44" s="0" t="str">
        <f aca="false">"Applied · "&amp;Applications!C50</f>
        <v>Applied · </v>
      </c>
      <c r="C44" s="0" t="str">
        <f aca="false">B44</f>
        <v>Applied · </v>
      </c>
    </row>
    <row r="45" customFormat="false" ht="15" hidden="false" customHeight="false" outlineLevel="0" collapsed="false">
      <c r="A45" s="0" t="str">
        <f aca="false">IF(AND(Applications!C51&lt;&gt;"",Applications!F51&lt;&gt;"",Applications!G51&lt;&gt;St_Wishlist),INT(Applications!F51)+0.4+ROW()/1000000,"")</f>
        <v/>
      </c>
      <c r="B45" s="0" t="str">
        <f aca="false">"Applied · "&amp;Applications!C51</f>
        <v>Applied · </v>
      </c>
      <c r="C45" s="0" t="str">
        <f aca="false">B45</f>
        <v>Applied · </v>
      </c>
    </row>
    <row r="46" customFormat="false" ht="15" hidden="false" customHeight="false" outlineLevel="0" collapsed="false">
      <c r="A46" s="0" t="str">
        <f aca="false">IF(AND(Applications!C52&lt;&gt;"",Applications!F52&lt;&gt;"",Applications!G52&lt;&gt;St_Wishlist),INT(Applications!F52)+0.4+ROW()/1000000,"")</f>
        <v/>
      </c>
      <c r="B46" s="0" t="str">
        <f aca="false">"Applied · "&amp;Applications!C52</f>
        <v>Applied · </v>
      </c>
      <c r="C46" s="0" t="str">
        <f aca="false">B46</f>
        <v>Applied · </v>
      </c>
    </row>
    <row r="47" customFormat="false" ht="15" hidden="false" customHeight="false" outlineLevel="0" collapsed="false">
      <c r="A47" s="0" t="str">
        <f aca="false">IF(AND(Applications!C53&lt;&gt;"",Applications!F53&lt;&gt;"",Applications!G53&lt;&gt;St_Wishlist),INT(Applications!F53)+0.4+ROW()/1000000,"")</f>
        <v/>
      </c>
      <c r="B47" s="0" t="str">
        <f aca="false">"Applied · "&amp;Applications!C53</f>
        <v>Applied · </v>
      </c>
      <c r="C47" s="0" t="str">
        <f aca="false">B47</f>
        <v>Applied · </v>
      </c>
    </row>
    <row r="48" customFormat="false" ht="15" hidden="false" customHeight="false" outlineLevel="0" collapsed="false">
      <c r="A48" s="0" t="str">
        <f aca="false">IF(AND(Applications!C54&lt;&gt;"",Applications!F54&lt;&gt;"",Applications!G54&lt;&gt;St_Wishlist),INT(Applications!F54)+0.4+ROW()/1000000,"")</f>
        <v/>
      </c>
      <c r="B48" s="0" t="str">
        <f aca="false">"Applied · "&amp;Applications!C54</f>
        <v>Applied · </v>
      </c>
      <c r="C48" s="0" t="str">
        <f aca="false">B48</f>
        <v>Applied · </v>
      </c>
    </row>
    <row r="49" customFormat="false" ht="15" hidden="false" customHeight="false" outlineLevel="0" collapsed="false">
      <c r="A49" s="0" t="str">
        <f aca="false">IF(AND(Applications!C55&lt;&gt;"",Applications!F55&lt;&gt;"",Applications!G55&lt;&gt;St_Wishlist),INT(Applications!F55)+0.4+ROW()/1000000,"")</f>
        <v/>
      </c>
      <c r="B49" s="0" t="str">
        <f aca="false">"Applied · "&amp;Applications!C55</f>
        <v>Applied · </v>
      </c>
      <c r="C49" s="0" t="str">
        <f aca="false">B49</f>
        <v>Applied · </v>
      </c>
    </row>
    <row r="50" customFormat="false" ht="15" hidden="false" customHeight="false" outlineLevel="0" collapsed="false">
      <c r="A50" s="0" t="str">
        <f aca="false">IF(AND(Applications!C56&lt;&gt;"",Applications!F56&lt;&gt;"",Applications!G56&lt;&gt;St_Wishlist),INT(Applications!F56)+0.4+ROW()/1000000,"")</f>
        <v/>
      </c>
      <c r="B50" s="0" t="str">
        <f aca="false">"Applied · "&amp;Applications!C56</f>
        <v>Applied · </v>
      </c>
      <c r="C50" s="0" t="str">
        <f aca="false">B50</f>
        <v>Applied · </v>
      </c>
    </row>
    <row r="51" customFormat="false" ht="15" hidden="false" customHeight="false" outlineLevel="0" collapsed="false">
      <c r="A51" s="0" t="str">
        <f aca="false">IF(AND(Applications!C57&lt;&gt;"",Applications!F57&lt;&gt;"",Applications!G57&lt;&gt;St_Wishlist),INT(Applications!F57)+0.4+ROW()/1000000,"")</f>
        <v/>
      </c>
      <c r="B51" s="0" t="str">
        <f aca="false">"Applied · "&amp;Applications!C57</f>
        <v>Applied · </v>
      </c>
      <c r="C51" s="0" t="str">
        <f aca="false">B51</f>
        <v>Applied · </v>
      </c>
    </row>
    <row r="52" customFormat="false" ht="15" hidden="false" customHeight="false" outlineLevel="0" collapsed="false">
      <c r="A52" s="0" t="str">
        <f aca="false">IF(AND(Applications!C58&lt;&gt;"",Applications!F58&lt;&gt;"",Applications!G58&lt;&gt;St_Wishlist),INT(Applications!F58)+0.4+ROW()/1000000,"")</f>
        <v/>
      </c>
      <c r="B52" s="0" t="str">
        <f aca="false">"Applied · "&amp;Applications!C58</f>
        <v>Applied · </v>
      </c>
      <c r="C52" s="0" t="str">
        <f aca="false">B52</f>
        <v>Applied · </v>
      </c>
    </row>
    <row r="53" customFormat="false" ht="15" hidden="false" customHeight="false" outlineLevel="0" collapsed="false">
      <c r="A53" s="0" t="str">
        <f aca="false">IF(AND(Applications!C59&lt;&gt;"",Applications!F59&lt;&gt;"",Applications!G59&lt;&gt;St_Wishlist),INT(Applications!F59)+0.4+ROW()/1000000,"")</f>
        <v/>
      </c>
      <c r="B53" s="0" t="str">
        <f aca="false">"Applied · "&amp;Applications!C59</f>
        <v>Applied · </v>
      </c>
      <c r="C53" s="0" t="str">
        <f aca="false">B53</f>
        <v>Applied · </v>
      </c>
    </row>
    <row r="54" customFormat="false" ht="15" hidden="false" customHeight="false" outlineLevel="0" collapsed="false">
      <c r="A54" s="0" t="str">
        <f aca="false">IF(AND(Applications!C60&lt;&gt;"",Applications!F60&lt;&gt;"",Applications!G60&lt;&gt;St_Wishlist),INT(Applications!F60)+0.4+ROW()/1000000,"")</f>
        <v/>
      </c>
      <c r="B54" s="0" t="str">
        <f aca="false">"Applied · "&amp;Applications!C60</f>
        <v>Applied · </v>
      </c>
      <c r="C54" s="0" t="str">
        <f aca="false">B54</f>
        <v>Applied · </v>
      </c>
    </row>
    <row r="55" customFormat="false" ht="15" hidden="false" customHeight="false" outlineLevel="0" collapsed="false">
      <c r="A55" s="0" t="str">
        <f aca="false">IF(AND(Applications!C61&lt;&gt;"",Applications!F61&lt;&gt;"",Applications!G61&lt;&gt;St_Wishlist),INT(Applications!F61)+0.4+ROW()/1000000,"")</f>
        <v/>
      </c>
      <c r="B55" s="0" t="str">
        <f aca="false">"Applied · "&amp;Applications!C61</f>
        <v>Applied · </v>
      </c>
      <c r="C55" s="0" t="str">
        <f aca="false">B55</f>
        <v>Applied · </v>
      </c>
    </row>
    <row r="56" customFormat="false" ht="15" hidden="false" customHeight="false" outlineLevel="0" collapsed="false">
      <c r="A56" s="0" t="str">
        <f aca="false">IF(AND(Applications!C62&lt;&gt;"",Applications!F62&lt;&gt;"",Applications!G62&lt;&gt;St_Wishlist),INT(Applications!F62)+0.4+ROW()/1000000,"")</f>
        <v/>
      </c>
      <c r="B56" s="0" t="str">
        <f aca="false">"Applied · "&amp;Applications!C62</f>
        <v>Applied · </v>
      </c>
      <c r="C56" s="0" t="str">
        <f aca="false">B56</f>
        <v>Applied · </v>
      </c>
    </row>
    <row r="57" customFormat="false" ht="15" hidden="false" customHeight="false" outlineLevel="0" collapsed="false">
      <c r="A57" s="0" t="str">
        <f aca="false">IF(AND(Applications!C63&lt;&gt;"",Applications!F63&lt;&gt;"",Applications!G63&lt;&gt;St_Wishlist),INT(Applications!F63)+0.4+ROW()/1000000,"")</f>
        <v/>
      </c>
      <c r="B57" s="0" t="str">
        <f aca="false">"Applied · "&amp;Applications!C63</f>
        <v>Applied · </v>
      </c>
      <c r="C57" s="0" t="str">
        <f aca="false">B57</f>
        <v>Applied · </v>
      </c>
    </row>
    <row r="58" customFormat="false" ht="15" hidden="false" customHeight="false" outlineLevel="0" collapsed="false">
      <c r="A58" s="0" t="str">
        <f aca="false">IF(AND(Applications!C64&lt;&gt;"",Applications!F64&lt;&gt;"",Applications!G64&lt;&gt;St_Wishlist),INT(Applications!F64)+0.4+ROW()/1000000,"")</f>
        <v/>
      </c>
      <c r="B58" s="0" t="str">
        <f aca="false">"Applied · "&amp;Applications!C64</f>
        <v>Applied · </v>
      </c>
      <c r="C58" s="0" t="str">
        <f aca="false">B58</f>
        <v>Applied · </v>
      </c>
    </row>
    <row r="59" customFormat="false" ht="15" hidden="false" customHeight="false" outlineLevel="0" collapsed="false">
      <c r="A59" s="0" t="str">
        <f aca="false">IF(AND(Applications!C65&lt;&gt;"",Applications!F65&lt;&gt;"",Applications!G65&lt;&gt;St_Wishlist),INT(Applications!F65)+0.4+ROW()/1000000,"")</f>
        <v/>
      </c>
      <c r="B59" s="0" t="str">
        <f aca="false">"Applied · "&amp;Applications!C65</f>
        <v>Applied · </v>
      </c>
      <c r="C59" s="0" t="str">
        <f aca="false">B59</f>
        <v>Applied · </v>
      </c>
    </row>
    <row r="60" customFormat="false" ht="15" hidden="false" customHeight="false" outlineLevel="0" collapsed="false">
      <c r="A60" s="0" t="str">
        <f aca="false">IF(AND(Applications!C66&lt;&gt;"",Applications!F66&lt;&gt;"",Applications!G66&lt;&gt;St_Wishlist),INT(Applications!F66)+0.4+ROW()/1000000,"")</f>
        <v/>
      </c>
      <c r="B60" s="0" t="str">
        <f aca="false">"Applied · "&amp;Applications!C66</f>
        <v>Applied · </v>
      </c>
      <c r="C60" s="0" t="str">
        <f aca="false">B60</f>
        <v>Applied · </v>
      </c>
    </row>
    <row r="61" customFormat="false" ht="15" hidden="false" customHeight="false" outlineLevel="0" collapsed="false">
      <c r="A61" s="0" t="str">
        <f aca="false">IF(AND(Applications!C67&lt;&gt;"",Applications!F67&lt;&gt;"",Applications!G67&lt;&gt;St_Wishlist),INT(Applications!F67)+0.4+ROW()/1000000,"")</f>
        <v/>
      </c>
      <c r="B61" s="0" t="str">
        <f aca="false">"Applied · "&amp;Applications!C67</f>
        <v>Applied · </v>
      </c>
      <c r="C61" s="0" t="str">
        <f aca="false">B61</f>
        <v>Applied · </v>
      </c>
    </row>
    <row r="62" customFormat="false" ht="15" hidden="false" customHeight="false" outlineLevel="0" collapsed="false">
      <c r="A62" s="0" t="str">
        <f aca="false">IF(AND(Applications!C68&lt;&gt;"",Applications!F68&lt;&gt;"",Applications!G68&lt;&gt;St_Wishlist),INT(Applications!F68)+0.4+ROW()/1000000,"")</f>
        <v/>
      </c>
      <c r="B62" s="0" t="str">
        <f aca="false">"Applied · "&amp;Applications!C68</f>
        <v>Applied · </v>
      </c>
      <c r="C62" s="0" t="str">
        <f aca="false">B62</f>
        <v>Applied · </v>
      </c>
    </row>
    <row r="63" customFormat="false" ht="15" hidden="false" customHeight="false" outlineLevel="0" collapsed="false">
      <c r="A63" s="0" t="str">
        <f aca="false">IF(AND(Applications!C69&lt;&gt;"",Applications!F69&lt;&gt;"",Applications!G69&lt;&gt;St_Wishlist),INT(Applications!F69)+0.4+ROW()/1000000,"")</f>
        <v/>
      </c>
      <c r="B63" s="0" t="str">
        <f aca="false">"Applied · "&amp;Applications!C69</f>
        <v>Applied · </v>
      </c>
      <c r="C63" s="0" t="str">
        <f aca="false">B63</f>
        <v>Applied · </v>
      </c>
    </row>
    <row r="64" customFormat="false" ht="15" hidden="false" customHeight="false" outlineLevel="0" collapsed="false">
      <c r="A64" s="0" t="str">
        <f aca="false">IF(AND(Applications!C70&lt;&gt;"",Applications!F70&lt;&gt;"",Applications!G70&lt;&gt;St_Wishlist),INT(Applications!F70)+0.4+ROW()/1000000,"")</f>
        <v/>
      </c>
      <c r="B64" s="0" t="str">
        <f aca="false">"Applied · "&amp;Applications!C70</f>
        <v>Applied · </v>
      </c>
      <c r="C64" s="0" t="str">
        <f aca="false">B64</f>
        <v>Applied · </v>
      </c>
    </row>
    <row r="65" customFormat="false" ht="15" hidden="false" customHeight="false" outlineLevel="0" collapsed="false">
      <c r="A65" s="0" t="str">
        <f aca="false">IF(AND(Applications!C71&lt;&gt;"",Applications!F71&lt;&gt;"",Applications!G71&lt;&gt;St_Wishlist),INT(Applications!F71)+0.4+ROW()/1000000,"")</f>
        <v/>
      </c>
      <c r="B65" s="0" t="str">
        <f aca="false">"Applied · "&amp;Applications!C71</f>
        <v>Applied · </v>
      </c>
      <c r="C65" s="0" t="str">
        <f aca="false">B65</f>
        <v>Applied · </v>
      </c>
    </row>
    <row r="66" customFormat="false" ht="15" hidden="false" customHeight="false" outlineLevel="0" collapsed="false">
      <c r="A66" s="0" t="str">
        <f aca="false">IF(AND(Applications!C72&lt;&gt;"",Applications!F72&lt;&gt;"",Applications!G72&lt;&gt;St_Wishlist),INT(Applications!F72)+0.4+ROW()/1000000,"")</f>
        <v/>
      </c>
      <c r="B66" s="0" t="str">
        <f aca="false">"Applied · "&amp;Applications!C72</f>
        <v>Applied · </v>
      </c>
      <c r="C66" s="0" t="str">
        <f aca="false">B66</f>
        <v>Applied · </v>
      </c>
    </row>
    <row r="67" customFormat="false" ht="15" hidden="false" customHeight="false" outlineLevel="0" collapsed="false">
      <c r="A67" s="0" t="str">
        <f aca="false">IF(AND(Applications!C73&lt;&gt;"",Applications!F73&lt;&gt;"",Applications!G73&lt;&gt;St_Wishlist),INT(Applications!F73)+0.4+ROW()/1000000,"")</f>
        <v/>
      </c>
      <c r="B67" s="0" t="str">
        <f aca="false">"Applied · "&amp;Applications!C73</f>
        <v>Applied · </v>
      </c>
      <c r="C67" s="0" t="str">
        <f aca="false">B67</f>
        <v>Applied · </v>
      </c>
    </row>
    <row r="68" customFormat="false" ht="15" hidden="false" customHeight="false" outlineLevel="0" collapsed="false">
      <c r="A68" s="0" t="str">
        <f aca="false">IF(AND(Applications!C74&lt;&gt;"",Applications!F74&lt;&gt;"",Applications!G74&lt;&gt;St_Wishlist),INT(Applications!F74)+0.4+ROW()/1000000,"")</f>
        <v/>
      </c>
      <c r="B68" s="0" t="str">
        <f aca="false">"Applied · "&amp;Applications!C74</f>
        <v>Applied · </v>
      </c>
      <c r="C68" s="0" t="str">
        <f aca="false">B68</f>
        <v>Applied · </v>
      </c>
    </row>
    <row r="69" customFormat="false" ht="15" hidden="false" customHeight="false" outlineLevel="0" collapsed="false">
      <c r="A69" s="0" t="str">
        <f aca="false">IF(AND(Applications!C75&lt;&gt;"",Applications!F75&lt;&gt;"",Applications!G75&lt;&gt;St_Wishlist),INT(Applications!F75)+0.4+ROW()/1000000,"")</f>
        <v/>
      </c>
      <c r="B69" s="0" t="str">
        <f aca="false">"Applied · "&amp;Applications!C75</f>
        <v>Applied · </v>
      </c>
      <c r="C69" s="0" t="str">
        <f aca="false">B69</f>
        <v>Applied · </v>
      </c>
    </row>
    <row r="70" customFormat="false" ht="15" hidden="false" customHeight="false" outlineLevel="0" collapsed="false">
      <c r="A70" s="0" t="str">
        <f aca="false">IF(AND(Applications!C76&lt;&gt;"",Applications!F76&lt;&gt;"",Applications!G76&lt;&gt;St_Wishlist),INT(Applications!F76)+0.4+ROW()/1000000,"")</f>
        <v/>
      </c>
      <c r="B70" s="0" t="str">
        <f aca="false">"Applied · "&amp;Applications!C76</f>
        <v>Applied · </v>
      </c>
      <c r="C70" s="0" t="str">
        <f aca="false">B70</f>
        <v>Applied · </v>
      </c>
    </row>
    <row r="71" customFormat="false" ht="15" hidden="false" customHeight="false" outlineLevel="0" collapsed="false">
      <c r="A71" s="0" t="str">
        <f aca="false">IF(AND(Applications!C77&lt;&gt;"",Applications!F77&lt;&gt;"",Applications!G77&lt;&gt;St_Wishlist),INT(Applications!F77)+0.4+ROW()/1000000,"")</f>
        <v/>
      </c>
      <c r="B71" s="0" t="str">
        <f aca="false">"Applied · "&amp;Applications!C77</f>
        <v>Applied · </v>
      </c>
      <c r="C71" s="0" t="str">
        <f aca="false">B71</f>
        <v>Applied · </v>
      </c>
    </row>
    <row r="72" customFormat="false" ht="15" hidden="false" customHeight="false" outlineLevel="0" collapsed="false">
      <c r="A72" s="0" t="str">
        <f aca="false">IF(AND(Applications!C78&lt;&gt;"",Applications!F78&lt;&gt;"",Applications!G78&lt;&gt;St_Wishlist),INT(Applications!F78)+0.4+ROW()/1000000,"")</f>
        <v/>
      </c>
      <c r="B72" s="0" t="str">
        <f aca="false">"Applied · "&amp;Applications!C78</f>
        <v>Applied · </v>
      </c>
      <c r="C72" s="0" t="str">
        <f aca="false">B72</f>
        <v>Applied · </v>
      </c>
    </row>
    <row r="73" customFormat="false" ht="15" hidden="false" customHeight="false" outlineLevel="0" collapsed="false">
      <c r="A73" s="0" t="str">
        <f aca="false">IF(AND(Applications!C79&lt;&gt;"",Applications!F79&lt;&gt;"",Applications!G79&lt;&gt;St_Wishlist),INT(Applications!F79)+0.4+ROW()/1000000,"")</f>
        <v/>
      </c>
      <c r="B73" s="0" t="str">
        <f aca="false">"Applied · "&amp;Applications!C79</f>
        <v>Applied · </v>
      </c>
      <c r="C73" s="0" t="str">
        <f aca="false">B73</f>
        <v>Applied · </v>
      </c>
    </row>
    <row r="74" customFormat="false" ht="15" hidden="false" customHeight="false" outlineLevel="0" collapsed="false">
      <c r="A74" s="0" t="str">
        <f aca="false">IF(AND(Applications!C80&lt;&gt;"",Applications!F80&lt;&gt;"",Applications!G80&lt;&gt;St_Wishlist),INT(Applications!F80)+0.4+ROW()/1000000,"")</f>
        <v/>
      </c>
      <c r="B74" s="0" t="str">
        <f aca="false">"Applied · "&amp;Applications!C80</f>
        <v>Applied · </v>
      </c>
      <c r="C74" s="0" t="str">
        <f aca="false">B74</f>
        <v>Applied · </v>
      </c>
    </row>
    <row r="75" customFormat="false" ht="15" hidden="false" customHeight="false" outlineLevel="0" collapsed="false">
      <c r="A75" s="0" t="str">
        <f aca="false">IF(AND(Applications!C81&lt;&gt;"",Applications!F81&lt;&gt;"",Applications!G81&lt;&gt;St_Wishlist),INT(Applications!F81)+0.4+ROW()/1000000,"")</f>
        <v/>
      </c>
      <c r="B75" s="0" t="str">
        <f aca="false">"Applied · "&amp;Applications!C81</f>
        <v>Applied · </v>
      </c>
      <c r="C75" s="0" t="str">
        <f aca="false">B75</f>
        <v>Applied · </v>
      </c>
    </row>
    <row r="76" customFormat="false" ht="15" hidden="false" customHeight="false" outlineLevel="0" collapsed="false">
      <c r="A76" s="0" t="str">
        <f aca="false">IF(AND(Applications!C82&lt;&gt;"",Applications!F82&lt;&gt;"",Applications!G82&lt;&gt;St_Wishlist),INT(Applications!F82)+0.4+ROW()/1000000,"")</f>
        <v/>
      </c>
      <c r="B76" s="0" t="str">
        <f aca="false">"Applied · "&amp;Applications!C82</f>
        <v>Applied · </v>
      </c>
      <c r="C76" s="0" t="str">
        <f aca="false">B76</f>
        <v>Applied · </v>
      </c>
    </row>
    <row r="77" customFormat="false" ht="15" hidden="false" customHeight="false" outlineLevel="0" collapsed="false">
      <c r="A77" s="0" t="str">
        <f aca="false">IF(AND(Applications!C83&lt;&gt;"",Applications!F83&lt;&gt;"",Applications!G83&lt;&gt;St_Wishlist),INT(Applications!F83)+0.4+ROW()/1000000,"")</f>
        <v/>
      </c>
      <c r="B77" s="0" t="str">
        <f aca="false">"Applied · "&amp;Applications!C83</f>
        <v>Applied · </v>
      </c>
      <c r="C77" s="0" t="str">
        <f aca="false">B77</f>
        <v>Applied · </v>
      </c>
    </row>
    <row r="78" customFormat="false" ht="15" hidden="false" customHeight="false" outlineLevel="0" collapsed="false">
      <c r="A78" s="0" t="str">
        <f aca="false">IF(AND(Applications!C84&lt;&gt;"",Applications!F84&lt;&gt;"",Applications!G84&lt;&gt;St_Wishlist),INT(Applications!F84)+0.4+ROW()/1000000,"")</f>
        <v/>
      </c>
      <c r="B78" s="0" t="str">
        <f aca="false">"Applied · "&amp;Applications!C84</f>
        <v>Applied · </v>
      </c>
      <c r="C78" s="0" t="str">
        <f aca="false">B78</f>
        <v>Applied · </v>
      </c>
    </row>
    <row r="79" customFormat="false" ht="15" hidden="false" customHeight="false" outlineLevel="0" collapsed="false">
      <c r="A79" s="0" t="str">
        <f aca="false">IF(AND(Applications!C85&lt;&gt;"",Applications!F85&lt;&gt;"",Applications!G85&lt;&gt;St_Wishlist),INT(Applications!F85)+0.4+ROW()/1000000,"")</f>
        <v/>
      </c>
      <c r="B79" s="0" t="str">
        <f aca="false">"Applied · "&amp;Applications!C85</f>
        <v>Applied · </v>
      </c>
      <c r="C79" s="0" t="str">
        <f aca="false">B79</f>
        <v>Applied · </v>
      </c>
    </row>
    <row r="80" customFormat="false" ht="15" hidden="false" customHeight="false" outlineLevel="0" collapsed="false">
      <c r="A80" s="0" t="str">
        <f aca="false">IF(AND(Applications!C86&lt;&gt;"",Applications!F86&lt;&gt;"",Applications!G86&lt;&gt;St_Wishlist),INT(Applications!F86)+0.4+ROW()/1000000,"")</f>
        <v/>
      </c>
      <c r="B80" s="0" t="str">
        <f aca="false">"Applied · "&amp;Applications!C86</f>
        <v>Applied · </v>
      </c>
      <c r="C80" s="0" t="str">
        <f aca="false">B80</f>
        <v>Applied · </v>
      </c>
    </row>
    <row r="81" customFormat="false" ht="15" hidden="false" customHeight="false" outlineLevel="0" collapsed="false">
      <c r="A81" s="0" t="str">
        <f aca="false">IF(AND(Applications!C87&lt;&gt;"",Applications!F87&lt;&gt;"",Applications!G87&lt;&gt;St_Wishlist),INT(Applications!F87)+0.4+ROW()/1000000,"")</f>
        <v/>
      </c>
      <c r="B81" s="0" t="str">
        <f aca="false">"Applied · "&amp;Applications!C87</f>
        <v>Applied · </v>
      </c>
      <c r="C81" s="0" t="str">
        <f aca="false">B81</f>
        <v>Applied · </v>
      </c>
    </row>
    <row r="82" customFormat="false" ht="15" hidden="false" customHeight="false" outlineLevel="0" collapsed="false">
      <c r="A82" s="0" t="str">
        <f aca="false">IF(AND(Applications!C88&lt;&gt;"",Applications!F88&lt;&gt;"",Applications!G88&lt;&gt;St_Wishlist),INT(Applications!F88)+0.4+ROW()/1000000,"")</f>
        <v/>
      </c>
      <c r="B82" s="0" t="str">
        <f aca="false">"Applied · "&amp;Applications!C88</f>
        <v>Applied · </v>
      </c>
      <c r="C82" s="0" t="str">
        <f aca="false">B82</f>
        <v>Applied · </v>
      </c>
    </row>
    <row r="83" customFormat="false" ht="15" hidden="false" customHeight="false" outlineLevel="0" collapsed="false">
      <c r="A83" s="0" t="str">
        <f aca="false">IF(AND(Applications!C89&lt;&gt;"",Applications!F89&lt;&gt;"",Applications!G89&lt;&gt;St_Wishlist),INT(Applications!F89)+0.4+ROW()/1000000,"")</f>
        <v/>
      </c>
      <c r="B83" s="0" t="str">
        <f aca="false">"Applied · "&amp;Applications!C89</f>
        <v>Applied · </v>
      </c>
      <c r="C83" s="0" t="str">
        <f aca="false">B83</f>
        <v>Applied · </v>
      </c>
    </row>
    <row r="84" customFormat="false" ht="15" hidden="false" customHeight="false" outlineLevel="0" collapsed="false">
      <c r="A84" s="0" t="str">
        <f aca="false">IF(AND(Applications!C90&lt;&gt;"",Applications!F90&lt;&gt;"",Applications!G90&lt;&gt;St_Wishlist),INT(Applications!F90)+0.4+ROW()/1000000,"")</f>
        <v/>
      </c>
      <c r="B84" s="0" t="str">
        <f aca="false">"Applied · "&amp;Applications!C90</f>
        <v>Applied · </v>
      </c>
      <c r="C84" s="0" t="str">
        <f aca="false">B84</f>
        <v>Applied · </v>
      </c>
    </row>
    <row r="85" customFormat="false" ht="15" hidden="false" customHeight="false" outlineLevel="0" collapsed="false">
      <c r="A85" s="0" t="str">
        <f aca="false">IF(AND(Applications!C91&lt;&gt;"",Applications!F91&lt;&gt;"",Applications!G91&lt;&gt;St_Wishlist),INT(Applications!F91)+0.4+ROW()/1000000,"")</f>
        <v/>
      </c>
      <c r="B85" s="0" t="str">
        <f aca="false">"Applied · "&amp;Applications!C91</f>
        <v>Applied · </v>
      </c>
      <c r="C85" s="0" t="str">
        <f aca="false">B85</f>
        <v>Applied · </v>
      </c>
    </row>
    <row r="86" customFormat="false" ht="15" hidden="false" customHeight="false" outlineLevel="0" collapsed="false">
      <c r="A86" s="0" t="str">
        <f aca="false">IF(AND(Applications!C92&lt;&gt;"",Applications!F92&lt;&gt;"",Applications!G92&lt;&gt;St_Wishlist),INT(Applications!F92)+0.4+ROW()/1000000,"")</f>
        <v/>
      </c>
      <c r="B86" s="0" t="str">
        <f aca="false">"Applied · "&amp;Applications!C92</f>
        <v>Applied · </v>
      </c>
      <c r="C86" s="0" t="str">
        <f aca="false">B86</f>
        <v>Applied · </v>
      </c>
    </row>
    <row r="87" customFormat="false" ht="15" hidden="false" customHeight="false" outlineLevel="0" collapsed="false">
      <c r="A87" s="0" t="str">
        <f aca="false">IF(AND(Applications!C93&lt;&gt;"",Applications!F93&lt;&gt;"",Applications!G93&lt;&gt;St_Wishlist),INT(Applications!F93)+0.4+ROW()/1000000,"")</f>
        <v/>
      </c>
      <c r="B87" s="0" t="str">
        <f aca="false">"Applied · "&amp;Applications!C93</f>
        <v>Applied · </v>
      </c>
      <c r="C87" s="0" t="str">
        <f aca="false">B87</f>
        <v>Applied · </v>
      </c>
    </row>
    <row r="88" customFormat="false" ht="15" hidden="false" customHeight="false" outlineLevel="0" collapsed="false">
      <c r="A88" s="0" t="str">
        <f aca="false">IF(AND(Applications!C94&lt;&gt;"",Applications!F94&lt;&gt;"",Applications!G94&lt;&gt;St_Wishlist),INT(Applications!F94)+0.4+ROW()/1000000,"")</f>
        <v/>
      </c>
      <c r="B88" s="0" t="str">
        <f aca="false">"Applied · "&amp;Applications!C94</f>
        <v>Applied · </v>
      </c>
      <c r="C88" s="0" t="str">
        <f aca="false">B88</f>
        <v>Applied · </v>
      </c>
    </row>
    <row r="89" customFormat="false" ht="15" hidden="false" customHeight="false" outlineLevel="0" collapsed="false">
      <c r="A89" s="0" t="str">
        <f aca="false">IF(AND(Applications!C95&lt;&gt;"",Applications!F95&lt;&gt;"",Applications!G95&lt;&gt;St_Wishlist),INT(Applications!F95)+0.4+ROW()/1000000,"")</f>
        <v/>
      </c>
      <c r="B89" s="0" t="str">
        <f aca="false">"Applied · "&amp;Applications!C95</f>
        <v>Applied · </v>
      </c>
      <c r="C89" s="0" t="str">
        <f aca="false">B89</f>
        <v>Applied · </v>
      </c>
    </row>
    <row r="90" customFormat="false" ht="15" hidden="false" customHeight="false" outlineLevel="0" collapsed="false">
      <c r="A90" s="0" t="str">
        <f aca="false">IF(AND(Applications!C96&lt;&gt;"",Applications!F96&lt;&gt;"",Applications!G96&lt;&gt;St_Wishlist),INT(Applications!F96)+0.4+ROW()/1000000,"")</f>
        <v/>
      </c>
      <c r="B90" s="0" t="str">
        <f aca="false">"Applied · "&amp;Applications!C96</f>
        <v>Applied · </v>
      </c>
      <c r="C90" s="0" t="str">
        <f aca="false">B90</f>
        <v>Applied · </v>
      </c>
    </row>
    <row r="91" customFormat="false" ht="15" hidden="false" customHeight="false" outlineLevel="0" collapsed="false">
      <c r="A91" s="0" t="str">
        <f aca="false">IF(AND(Applications!C97&lt;&gt;"",Applications!F97&lt;&gt;"",Applications!G97&lt;&gt;St_Wishlist),INT(Applications!F97)+0.4+ROW()/1000000,"")</f>
        <v/>
      </c>
      <c r="B91" s="0" t="str">
        <f aca="false">"Applied · "&amp;Applications!C97</f>
        <v>Applied · </v>
      </c>
      <c r="C91" s="0" t="str">
        <f aca="false">B91</f>
        <v>Applied · </v>
      </c>
    </row>
    <row r="92" customFormat="false" ht="15" hidden="false" customHeight="false" outlineLevel="0" collapsed="false">
      <c r="A92" s="0" t="str">
        <f aca="false">IF(AND(Applications!C98&lt;&gt;"",Applications!F98&lt;&gt;"",Applications!G98&lt;&gt;St_Wishlist),INT(Applications!F98)+0.4+ROW()/1000000,"")</f>
        <v/>
      </c>
      <c r="B92" s="0" t="str">
        <f aca="false">"Applied · "&amp;Applications!C98</f>
        <v>Applied · </v>
      </c>
      <c r="C92" s="0" t="str">
        <f aca="false">B92</f>
        <v>Applied · </v>
      </c>
    </row>
    <row r="93" customFormat="false" ht="15" hidden="false" customHeight="false" outlineLevel="0" collapsed="false">
      <c r="A93" s="0" t="str">
        <f aca="false">IF(AND(Applications!C99&lt;&gt;"",Applications!F99&lt;&gt;"",Applications!G99&lt;&gt;St_Wishlist),INT(Applications!F99)+0.4+ROW()/1000000,"")</f>
        <v/>
      </c>
      <c r="B93" s="0" t="str">
        <f aca="false">"Applied · "&amp;Applications!C99</f>
        <v>Applied · </v>
      </c>
      <c r="C93" s="0" t="str">
        <f aca="false">B93</f>
        <v>Applied · </v>
      </c>
    </row>
    <row r="94" customFormat="false" ht="15" hidden="false" customHeight="false" outlineLevel="0" collapsed="false">
      <c r="A94" s="0" t="str">
        <f aca="false">IF(AND(Applications!C100&lt;&gt;"",Applications!F100&lt;&gt;"",Applications!G100&lt;&gt;St_Wishlist),INT(Applications!F100)+0.4+ROW()/1000000,"")</f>
        <v/>
      </c>
      <c r="B94" s="0" t="str">
        <f aca="false">"Applied · "&amp;Applications!C100</f>
        <v>Applied · </v>
      </c>
      <c r="C94" s="0" t="str">
        <f aca="false">B94</f>
        <v>Applied · </v>
      </c>
    </row>
    <row r="95" customFormat="false" ht="15" hidden="false" customHeight="false" outlineLevel="0" collapsed="false">
      <c r="A95" s="0" t="str">
        <f aca="false">IF(AND(Applications!C101&lt;&gt;"",Applications!F101&lt;&gt;"",Applications!G101&lt;&gt;St_Wishlist),INT(Applications!F101)+0.4+ROW()/1000000,"")</f>
        <v/>
      </c>
      <c r="B95" s="0" t="str">
        <f aca="false">"Applied · "&amp;Applications!C101</f>
        <v>Applied · </v>
      </c>
      <c r="C95" s="0" t="str">
        <f aca="false">B95</f>
        <v>Applied · </v>
      </c>
    </row>
    <row r="96" customFormat="false" ht="15" hidden="false" customHeight="false" outlineLevel="0" collapsed="false">
      <c r="A96" s="0" t="str">
        <f aca="false">IF(AND(Applications!C102&lt;&gt;"",Applications!F102&lt;&gt;"",Applications!G102&lt;&gt;St_Wishlist),INT(Applications!F102)+0.4+ROW()/1000000,"")</f>
        <v/>
      </c>
      <c r="B96" s="0" t="str">
        <f aca="false">"Applied · "&amp;Applications!C102</f>
        <v>Applied · </v>
      </c>
      <c r="C96" s="0" t="str">
        <f aca="false">B96</f>
        <v>Applied · </v>
      </c>
    </row>
    <row r="97" customFormat="false" ht="15" hidden="false" customHeight="false" outlineLevel="0" collapsed="false">
      <c r="A97" s="0" t="str">
        <f aca="false">IF(AND(Applications!C103&lt;&gt;"",Applications!F103&lt;&gt;"",Applications!G103&lt;&gt;St_Wishlist),INT(Applications!F103)+0.4+ROW()/1000000,"")</f>
        <v/>
      </c>
      <c r="B97" s="0" t="str">
        <f aca="false">"Applied · "&amp;Applications!C103</f>
        <v>Applied · </v>
      </c>
      <c r="C97" s="0" t="str">
        <f aca="false">B97</f>
        <v>Applied · </v>
      </c>
    </row>
    <row r="98" customFormat="false" ht="15" hidden="false" customHeight="false" outlineLevel="0" collapsed="false">
      <c r="A98" s="0" t="str">
        <f aca="false">IF(AND(Applications!C104&lt;&gt;"",Applications!F104&lt;&gt;"",Applications!G104&lt;&gt;St_Wishlist),INT(Applications!F104)+0.4+ROW()/1000000,"")</f>
        <v/>
      </c>
      <c r="B98" s="0" t="str">
        <f aca="false">"Applied · "&amp;Applications!C104</f>
        <v>Applied · </v>
      </c>
      <c r="C98" s="0" t="str">
        <f aca="false">B98</f>
        <v>Applied · </v>
      </c>
    </row>
    <row r="99" customFormat="false" ht="15" hidden="false" customHeight="false" outlineLevel="0" collapsed="false">
      <c r="A99" s="0" t="str">
        <f aca="false">IF(AND(Applications!C105&lt;&gt;"",Applications!F105&lt;&gt;"",Applications!G105&lt;&gt;St_Wishlist),INT(Applications!F105)+0.4+ROW()/1000000,"")</f>
        <v/>
      </c>
      <c r="B99" s="0" t="str">
        <f aca="false">"Applied · "&amp;Applications!C105</f>
        <v>Applied · </v>
      </c>
      <c r="C99" s="0" t="str">
        <f aca="false">B99</f>
        <v>Applied · </v>
      </c>
    </row>
    <row r="100" customFormat="false" ht="15" hidden="false" customHeight="false" outlineLevel="0" collapsed="false">
      <c r="A100" s="0" t="str">
        <f aca="false">IF(AND(Applications!C106&lt;&gt;"",Applications!F106&lt;&gt;"",Applications!G106&lt;&gt;St_Wishlist),INT(Applications!F106)+0.4+ROW()/1000000,"")</f>
        <v/>
      </c>
      <c r="B100" s="0" t="str">
        <f aca="false">"Applied · "&amp;Applications!C106</f>
        <v>Applied · </v>
      </c>
      <c r="C100" s="0" t="str">
        <f aca="false">B100</f>
        <v>Applied · </v>
      </c>
    </row>
    <row r="101" customFormat="false" ht="15" hidden="false" customHeight="false" outlineLevel="0" collapsed="false">
      <c r="A101" s="0" t="str">
        <f aca="false">IF(AND(Applications!C107&lt;&gt;"",Applications!F107&lt;&gt;"",Applications!G107&lt;&gt;St_Wishlist),INT(Applications!F107)+0.4+ROW()/1000000,"")</f>
        <v/>
      </c>
      <c r="B101" s="0" t="str">
        <f aca="false">"Applied · "&amp;Applications!C107</f>
        <v>Applied · </v>
      </c>
      <c r="C101" s="0" t="str">
        <f aca="false">B101</f>
        <v>Applied · </v>
      </c>
    </row>
    <row r="102" customFormat="false" ht="15" hidden="false" customHeight="false" outlineLevel="0" collapsed="false">
      <c r="A102" s="0" t="str">
        <f aca="false">IF(AND(Applications!C108&lt;&gt;"",Applications!F108&lt;&gt;"",Applications!G108&lt;&gt;St_Wishlist),INT(Applications!F108)+0.4+ROW()/1000000,"")</f>
        <v/>
      </c>
      <c r="B102" s="0" t="str">
        <f aca="false">"Applied · "&amp;Applications!C108</f>
        <v>Applied · </v>
      </c>
      <c r="C102" s="0" t="str">
        <f aca="false">B102</f>
        <v>Applied · </v>
      </c>
    </row>
    <row r="103" customFormat="false" ht="15" hidden="false" customHeight="false" outlineLevel="0" collapsed="false">
      <c r="A103" s="0" t="str">
        <f aca="false">IF(AND(Applications!C109&lt;&gt;"",Applications!F109&lt;&gt;"",Applications!G109&lt;&gt;St_Wishlist),INT(Applications!F109)+0.4+ROW()/1000000,"")</f>
        <v/>
      </c>
      <c r="B103" s="0" t="str">
        <f aca="false">"Applied · "&amp;Applications!C109</f>
        <v>Applied · </v>
      </c>
      <c r="C103" s="0" t="str">
        <f aca="false">B103</f>
        <v>Applied · </v>
      </c>
    </row>
    <row r="104" customFormat="false" ht="15" hidden="false" customHeight="false" outlineLevel="0" collapsed="false">
      <c r="A104" s="0" t="str">
        <f aca="false">IF(AND(Applications!C110&lt;&gt;"",Applications!F110&lt;&gt;"",Applications!G110&lt;&gt;St_Wishlist),INT(Applications!F110)+0.4+ROW()/1000000,"")</f>
        <v/>
      </c>
      <c r="B104" s="0" t="str">
        <f aca="false">"Applied · "&amp;Applications!C110</f>
        <v>Applied · </v>
      </c>
      <c r="C104" s="0" t="str">
        <f aca="false">B104</f>
        <v>Applied · </v>
      </c>
    </row>
    <row r="105" customFormat="false" ht="15" hidden="false" customHeight="false" outlineLevel="0" collapsed="false">
      <c r="A105" s="0" t="str">
        <f aca="false">IF(AND(Applications!C111&lt;&gt;"",Applications!F111&lt;&gt;"",Applications!G111&lt;&gt;St_Wishlist),INT(Applications!F111)+0.4+ROW()/1000000,"")</f>
        <v/>
      </c>
      <c r="B105" s="0" t="str">
        <f aca="false">"Applied · "&amp;Applications!C111</f>
        <v>Applied · </v>
      </c>
      <c r="C105" s="0" t="str">
        <f aca="false">B105</f>
        <v>Applied · </v>
      </c>
    </row>
    <row r="106" customFormat="false" ht="15" hidden="false" customHeight="false" outlineLevel="0" collapsed="false">
      <c r="A106" s="0" t="str">
        <f aca="false">IF(AND(Applications!C112&lt;&gt;"",Applications!F112&lt;&gt;"",Applications!G112&lt;&gt;St_Wishlist),INT(Applications!F112)+0.4+ROW()/1000000,"")</f>
        <v/>
      </c>
      <c r="B106" s="0" t="str">
        <f aca="false">"Applied · "&amp;Applications!C112</f>
        <v>Applied · </v>
      </c>
      <c r="C106" s="0" t="str">
        <f aca="false">B106</f>
        <v>Applied · </v>
      </c>
    </row>
    <row r="107" customFormat="false" ht="15" hidden="false" customHeight="false" outlineLevel="0" collapsed="false">
      <c r="A107" s="0" t="str">
        <f aca="false">IF(AND(Applications!C113&lt;&gt;"",Applications!F113&lt;&gt;"",Applications!G113&lt;&gt;St_Wishlist),INT(Applications!F113)+0.4+ROW()/1000000,"")</f>
        <v/>
      </c>
      <c r="B107" s="0" t="str">
        <f aca="false">"Applied · "&amp;Applications!C113</f>
        <v>Applied · </v>
      </c>
      <c r="C107" s="0" t="str">
        <f aca="false">B107</f>
        <v>Applied · </v>
      </c>
    </row>
    <row r="108" customFormat="false" ht="15" hidden="false" customHeight="false" outlineLevel="0" collapsed="false">
      <c r="A108" s="0" t="str">
        <f aca="false">IF(AND(Applications!C114&lt;&gt;"",Applications!F114&lt;&gt;"",Applications!G114&lt;&gt;St_Wishlist),INT(Applications!F114)+0.4+ROW()/1000000,"")</f>
        <v/>
      </c>
      <c r="B108" s="0" t="str">
        <f aca="false">"Applied · "&amp;Applications!C114</f>
        <v>Applied · </v>
      </c>
      <c r="C108" s="0" t="str">
        <f aca="false">B108</f>
        <v>Applied · </v>
      </c>
    </row>
    <row r="109" customFormat="false" ht="15" hidden="false" customHeight="false" outlineLevel="0" collapsed="false">
      <c r="A109" s="0" t="str">
        <f aca="false">IF(AND(Applications!C115&lt;&gt;"",Applications!F115&lt;&gt;"",Applications!G115&lt;&gt;St_Wishlist),INT(Applications!F115)+0.4+ROW()/1000000,"")</f>
        <v/>
      </c>
      <c r="B109" s="0" t="str">
        <f aca="false">"Applied · "&amp;Applications!C115</f>
        <v>Applied · </v>
      </c>
      <c r="C109" s="0" t="str">
        <f aca="false">B109</f>
        <v>Applied · </v>
      </c>
    </row>
    <row r="110" customFormat="false" ht="15" hidden="false" customHeight="false" outlineLevel="0" collapsed="false">
      <c r="A110" s="0" t="str">
        <f aca="false">IF(AND(Applications!C116&lt;&gt;"",Applications!F116&lt;&gt;"",Applications!G116&lt;&gt;St_Wishlist),INT(Applications!F116)+0.4+ROW()/1000000,"")</f>
        <v/>
      </c>
      <c r="B110" s="0" t="str">
        <f aca="false">"Applied · "&amp;Applications!C116</f>
        <v>Applied · </v>
      </c>
      <c r="C110" s="0" t="str">
        <f aca="false">B110</f>
        <v>Applied · </v>
      </c>
    </row>
    <row r="111" customFormat="false" ht="15" hidden="false" customHeight="false" outlineLevel="0" collapsed="false">
      <c r="A111" s="0" t="str">
        <f aca="false">IF(AND(Applications!C117&lt;&gt;"",Applications!F117&lt;&gt;"",Applications!G117&lt;&gt;St_Wishlist),INT(Applications!F117)+0.4+ROW()/1000000,"")</f>
        <v/>
      </c>
      <c r="B111" s="0" t="str">
        <f aca="false">"Applied · "&amp;Applications!C117</f>
        <v>Applied · </v>
      </c>
      <c r="C111" s="0" t="str">
        <f aca="false">B111</f>
        <v>Applied · </v>
      </c>
    </row>
    <row r="112" customFormat="false" ht="15" hidden="false" customHeight="false" outlineLevel="0" collapsed="false">
      <c r="A112" s="0" t="str">
        <f aca="false">IF(AND(Applications!C118&lt;&gt;"",Applications!F118&lt;&gt;"",Applications!G118&lt;&gt;St_Wishlist),INT(Applications!F118)+0.4+ROW()/1000000,"")</f>
        <v/>
      </c>
      <c r="B112" s="0" t="str">
        <f aca="false">"Applied · "&amp;Applications!C118</f>
        <v>Applied · </v>
      </c>
      <c r="C112" s="0" t="str">
        <f aca="false">B112</f>
        <v>Applied · </v>
      </c>
    </row>
    <row r="113" customFormat="false" ht="15" hidden="false" customHeight="false" outlineLevel="0" collapsed="false">
      <c r="A113" s="0" t="str">
        <f aca="false">IF(AND(Applications!C119&lt;&gt;"",Applications!F119&lt;&gt;"",Applications!G119&lt;&gt;St_Wishlist),INT(Applications!F119)+0.4+ROW()/1000000,"")</f>
        <v/>
      </c>
      <c r="B113" s="0" t="str">
        <f aca="false">"Applied · "&amp;Applications!C119</f>
        <v>Applied · </v>
      </c>
      <c r="C113" s="0" t="str">
        <f aca="false">B113</f>
        <v>Applied · </v>
      </c>
    </row>
    <row r="114" customFormat="false" ht="15" hidden="false" customHeight="false" outlineLevel="0" collapsed="false">
      <c r="A114" s="0" t="str">
        <f aca="false">IF(AND(Applications!C120&lt;&gt;"",Applications!F120&lt;&gt;"",Applications!G120&lt;&gt;St_Wishlist),INT(Applications!F120)+0.4+ROW()/1000000,"")</f>
        <v/>
      </c>
      <c r="B114" s="0" t="str">
        <f aca="false">"Applied · "&amp;Applications!C120</f>
        <v>Applied · </v>
      </c>
      <c r="C114" s="0" t="str">
        <f aca="false">B114</f>
        <v>Applied · </v>
      </c>
    </row>
    <row r="115" customFormat="false" ht="15" hidden="false" customHeight="false" outlineLevel="0" collapsed="false">
      <c r="A115" s="0" t="str">
        <f aca="false">IF(AND(Applications!C121&lt;&gt;"",Applications!F121&lt;&gt;"",Applications!G121&lt;&gt;St_Wishlist),INT(Applications!F121)+0.4+ROW()/1000000,"")</f>
        <v/>
      </c>
      <c r="B115" s="0" t="str">
        <f aca="false">"Applied · "&amp;Applications!C121</f>
        <v>Applied · </v>
      </c>
      <c r="C115" s="0" t="str">
        <f aca="false">B115</f>
        <v>Applied · </v>
      </c>
    </row>
    <row r="116" customFormat="false" ht="15" hidden="false" customHeight="false" outlineLevel="0" collapsed="false">
      <c r="A116" s="0" t="str">
        <f aca="false">IF(AND(Applications!C122&lt;&gt;"",Applications!F122&lt;&gt;"",Applications!G122&lt;&gt;St_Wishlist),INT(Applications!F122)+0.4+ROW()/1000000,"")</f>
        <v/>
      </c>
      <c r="B116" s="0" t="str">
        <f aca="false">"Applied · "&amp;Applications!C122</f>
        <v>Applied · </v>
      </c>
      <c r="C116" s="0" t="str">
        <f aca="false">B116</f>
        <v>Applied · </v>
      </c>
    </row>
    <row r="117" customFormat="false" ht="15" hidden="false" customHeight="false" outlineLevel="0" collapsed="false">
      <c r="A117" s="0" t="str">
        <f aca="false">IF(AND(Applications!C123&lt;&gt;"",Applications!F123&lt;&gt;"",Applications!G123&lt;&gt;St_Wishlist),INT(Applications!F123)+0.4+ROW()/1000000,"")</f>
        <v/>
      </c>
      <c r="B117" s="0" t="str">
        <f aca="false">"Applied · "&amp;Applications!C123</f>
        <v>Applied · </v>
      </c>
      <c r="C117" s="0" t="str">
        <f aca="false">B117</f>
        <v>Applied · </v>
      </c>
    </row>
    <row r="118" customFormat="false" ht="15" hidden="false" customHeight="false" outlineLevel="0" collapsed="false">
      <c r="A118" s="0" t="str">
        <f aca="false">IF(AND(Applications!C124&lt;&gt;"",Applications!F124&lt;&gt;"",Applications!G124&lt;&gt;St_Wishlist),INT(Applications!F124)+0.4+ROW()/1000000,"")</f>
        <v/>
      </c>
      <c r="B118" s="0" t="str">
        <f aca="false">"Applied · "&amp;Applications!C124</f>
        <v>Applied · </v>
      </c>
      <c r="C118" s="0" t="str">
        <f aca="false">B118</f>
        <v>Applied · </v>
      </c>
    </row>
    <row r="119" customFormat="false" ht="15" hidden="false" customHeight="false" outlineLevel="0" collapsed="false">
      <c r="A119" s="0" t="str">
        <f aca="false">IF(AND(Applications!C125&lt;&gt;"",Applications!F125&lt;&gt;"",Applications!G125&lt;&gt;St_Wishlist),INT(Applications!F125)+0.4+ROW()/1000000,"")</f>
        <v/>
      </c>
      <c r="B119" s="0" t="str">
        <f aca="false">"Applied · "&amp;Applications!C125</f>
        <v>Applied · </v>
      </c>
      <c r="C119" s="0" t="str">
        <f aca="false">B119</f>
        <v>Applied · </v>
      </c>
    </row>
    <row r="120" customFormat="false" ht="15" hidden="false" customHeight="false" outlineLevel="0" collapsed="false">
      <c r="A120" s="0" t="str">
        <f aca="false">IF(AND(Applications!C126&lt;&gt;"",Applications!F126&lt;&gt;"",Applications!G126&lt;&gt;St_Wishlist),INT(Applications!F126)+0.4+ROW()/1000000,"")</f>
        <v/>
      </c>
      <c r="B120" s="0" t="str">
        <f aca="false">"Applied · "&amp;Applications!C126</f>
        <v>Applied · </v>
      </c>
      <c r="C120" s="0" t="str">
        <f aca="false">B120</f>
        <v>Applied · </v>
      </c>
    </row>
    <row r="121" customFormat="false" ht="15" hidden="false" customHeight="false" outlineLevel="0" collapsed="false">
      <c r="A121" s="0" t="str">
        <f aca="false">IF(AND(Applications!C127&lt;&gt;"",Applications!F127&lt;&gt;"",Applications!G127&lt;&gt;St_Wishlist),INT(Applications!F127)+0.4+ROW()/1000000,"")</f>
        <v/>
      </c>
      <c r="B121" s="0" t="str">
        <f aca="false">"Applied · "&amp;Applications!C127</f>
        <v>Applied · </v>
      </c>
      <c r="C121" s="0" t="str">
        <f aca="false">B121</f>
        <v>Applied · </v>
      </c>
    </row>
    <row r="122" customFormat="false" ht="15" hidden="false" customHeight="false" outlineLevel="0" collapsed="false">
      <c r="A122" s="0" t="str">
        <f aca="false">IF(AND(Applications!C128&lt;&gt;"",Applications!F128&lt;&gt;"",Applications!G128&lt;&gt;St_Wishlist),INT(Applications!F128)+0.4+ROW()/1000000,"")</f>
        <v/>
      </c>
      <c r="B122" s="0" t="str">
        <f aca="false">"Applied · "&amp;Applications!C128</f>
        <v>Applied · </v>
      </c>
      <c r="C122" s="0" t="str">
        <f aca="false">B122</f>
        <v>Applied · </v>
      </c>
    </row>
    <row r="123" customFormat="false" ht="15" hidden="false" customHeight="false" outlineLevel="0" collapsed="false">
      <c r="A123" s="0" t="str">
        <f aca="false">IF(AND(Applications!C129&lt;&gt;"",Applications!F129&lt;&gt;"",Applications!G129&lt;&gt;St_Wishlist),INT(Applications!F129)+0.4+ROW()/1000000,"")</f>
        <v/>
      </c>
      <c r="B123" s="0" t="str">
        <f aca="false">"Applied · "&amp;Applications!C129</f>
        <v>Applied · </v>
      </c>
      <c r="C123" s="0" t="str">
        <f aca="false">B123</f>
        <v>Applied · </v>
      </c>
    </row>
    <row r="124" customFormat="false" ht="15" hidden="false" customHeight="false" outlineLevel="0" collapsed="false">
      <c r="A124" s="0" t="str">
        <f aca="false">IF(AND(Applications!C130&lt;&gt;"",Applications!F130&lt;&gt;"",Applications!G130&lt;&gt;St_Wishlist),INT(Applications!F130)+0.4+ROW()/1000000,"")</f>
        <v/>
      </c>
      <c r="B124" s="0" t="str">
        <f aca="false">"Applied · "&amp;Applications!C130</f>
        <v>Applied · </v>
      </c>
      <c r="C124" s="0" t="str">
        <f aca="false">B124</f>
        <v>Applied · </v>
      </c>
    </row>
    <row r="125" customFormat="false" ht="15" hidden="false" customHeight="false" outlineLevel="0" collapsed="false">
      <c r="A125" s="0" t="str">
        <f aca="false">IF(AND(Applications!C131&lt;&gt;"",Applications!F131&lt;&gt;"",Applications!G131&lt;&gt;St_Wishlist),INT(Applications!F131)+0.4+ROW()/1000000,"")</f>
        <v/>
      </c>
      <c r="B125" s="0" t="str">
        <f aca="false">"Applied · "&amp;Applications!C131</f>
        <v>Applied · </v>
      </c>
      <c r="C125" s="0" t="str">
        <f aca="false">B125</f>
        <v>Applied · </v>
      </c>
    </row>
    <row r="126" customFormat="false" ht="15" hidden="false" customHeight="false" outlineLevel="0" collapsed="false">
      <c r="A126" s="0" t="str">
        <f aca="false">IF(AND(Applications!C132&lt;&gt;"",Applications!F132&lt;&gt;"",Applications!G132&lt;&gt;St_Wishlist),INT(Applications!F132)+0.4+ROW()/1000000,"")</f>
        <v/>
      </c>
      <c r="B126" s="0" t="str">
        <f aca="false">"Applied · "&amp;Applications!C132</f>
        <v>Applied · </v>
      </c>
      <c r="C126" s="0" t="str">
        <f aca="false">B126</f>
        <v>Applied · </v>
      </c>
    </row>
    <row r="127" customFormat="false" ht="15" hidden="false" customHeight="false" outlineLevel="0" collapsed="false">
      <c r="A127" s="0" t="str">
        <f aca="false">IF(AND(Applications!C133&lt;&gt;"",Applications!F133&lt;&gt;"",Applications!G133&lt;&gt;St_Wishlist),INT(Applications!F133)+0.4+ROW()/1000000,"")</f>
        <v/>
      </c>
      <c r="B127" s="0" t="str">
        <f aca="false">"Applied · "&amp;Applications!C133</f>
        <v>Applied · </v>
      </c>
      <c r="C127" s="0" t="str">
        <f aca="false">B127</f>
        <v>Applied · </v>
      </c>
    </row>
    <row r="128" customFormat="false" ht="15" hidden="false" customHeight="false" outlineLevel="0" collapsed="false">
      <c r="A128" s="0" t="str">
        <f aca="false">IF(AND(Applications!C134&lt;&gt;"",Applications!F134&lt;&gt;"",Applications!G134&lt;&gt;St_Wishlist),INT(Applications!F134)+0.4+ROW()/1000000,"")</f>
        <v/>
      </c>
      <c r="B128" s="0" t="str">
        <f aca="false">"Applied · "&amp;Applications!C134</f>
        <v>Applied · </v>
      </c>
      <c r="C128" s="0" t="str">
        <f aca="false">B128</f>
        <v>Applied · </v>
      </c>
    </row>
    <row r="129" customFormat="false" ht="15" hidden="false" customHeight="false" outlineLevel="0" collapsed="false">
      <c r="A129" s="0" t="str">
        <f aca="false">IF(AND(Applications!C135&lt;&gt;"",Applications!F135&lt;&gt;"",Applications!G135&lt;&gt;St_Wishlist),INT(Applications!F135)+0.4+ROW()/1000000,"")</f>
        <v/>
      </c>
      <c r="B129" s="0" t="str">
        <f aca="false">"Applied · "&amp;Applications!C135</f>
        <v>Applied · </v>
      </c>
      <c r="C129" s="0" t="str">
        <f aca="false">B129</f>
        <v>Applied · </v>
      </c>
    </row>
    <row r="130" customFormat="false" ht="15" hidden="false" customHeight="false" outlineLevel="0" collapsed="false">
      <c r="A130" s="0" t="str">
        <f aca="false">IF(AND(Applications!C136&lt;&gt;"",Applications!F136&lt;&gt;"",Applications!G136&lt;&gt;St_Wishlist),INT(Applications!F136)+0.4+ROW()/1000000,"")</f>
        <v/>
      </c>
      <c r="B130" s="0" t="str">
        <f aca="false">"Applied · "&amp;Applications!C136</f>
        <v>Applied · </v>
      </c>
      <c r="C130" s="0" t="str">
        <f aca="false">B130</f>
        <v>Applied · </v>
      </c>
    </row>
    <row r="131" customFormat="false" ht="15" hidden="false" customHeight="false" outlineLevel="0" collapsed="false">
      <c r="A131" s="0" t="str">
        <f aca="false">IF(AND(Applications!C137&lt;&gt;"",Applications!F137&lt;&gt;"",Applications!G137&lt;&gt;St_Wishlist),INT(Applications!F137)+0.4+ROW()/1000000,"")</f>
        <v/>
      </c>
      <c r="B131" s="0" t="str">
        <f aca="false">"Applied · "&amp;Applications!C137</f>
        <v>Applied · </v>
      </c>
      <c r="C131" s="0" t="str">
        <f aca="false">B131</f>
        <v>Applied · </v>
      </c>
    </row>
    <row r="132" customFormat="false" ht="15" hidden="false" customHeight="false" outlineLevel="0" collapsed="false">
      <c r="A132" s="0" t="str">
        <f aca="false">IF(AND(Applications!C138&lt;&gt;"",Applications!F138&lt;&gt;"",Applications!G138&lt;&gt;St_Wishlist),INT(Applications!F138)+0.4+ROW()/1000000,"")</f>
        <v/>
      </c>
      <c r="B132" s="0" t="str">
        <f aca="false">"Applied · "&amp;Applications!C138</f>
        <v>Applied · </v>
      </c>
      <c r="C132" s="0" t="str">
        <f aca="false">B132</f>
        <v>Applied · </v>
      </c>
    </row>
    <row r="133" customFormat="false" ht="15" hidden="false" customHeight="false" outlineLevel="0" collapsed="false">
      <c r="A133" s="0" t="str">
        <f aca="false">IF(AND(Applications!C139&lt;&gt;"",Applications!F139&lt;&gt;"",Applications!G139&lt;&gt;St_Wishlist),INT(Applications!F139)+0.4+ROW()/1000000,"")</f>
        <v/>
      </c>
      <c r="B133" s="0" t="str">
        <f aca="false">"Applied · "&amp;Applications!C139</f>
        <v>Applied · </v>
      </c>
      <c r="C133" s="0" t="str">
        <f aca="false">B133</f>
        <v>Applied · </v>
      </c>
    </row>
    <row r="134" customFormat="false" ht="15" hidden="false" customHeight="false" outlineLevel="0" collapsed="false">
      <c r="A134" s="0" t="str">
        <f aca="false">IF(AND(Applications!C140&lt;&gt;"",Applications!F140&lt;&gt;"",Applications!G140&lt;&gt;St_Wishlist),INT(Applications!F140)+0.4+ROW()/1000000,"")</f>
        <v/>
      </c>
      <c r="B134" s="0" t="str">
        <f aca="false">"Applied · "&amp;Applications!C140</f>
        <v>Applied · </v>
      </c>
      <c r="C134" s="0" t="str">
        <f aca="false">B134</f>
        <v>Applied · </v>
      </c>
    </row>
    <row r="135" customFormat="false" ht="15" hidden="false" customHeight="false" outlineLevel="0" collapsed="false">
      <c r="A135" s="0" t="str">
        <f aca="false">IF(AND(Applications!C141&lt;&gt;"",Applications!F141&lt;&gt;"",Applications!G141&lt;&gt;St_Wishlist),INT(Applications!F141)+0.4+ROW()/1000000,"")</f>
        <v/>
      </c>
      <c r="B135" s="0" t="str">
        <f aca="false">"Applied · "&amp;Applications!C141</f>
        <v>Applied · </v>
      </c>
      <c r="C135" s="0" t="str">
        <f aca="false">B135</f>
        <v>Applied · </v>
      </c>
    </row>
    <row r="136" customFormat="false" ht="15" hidden="false" customHeight="false" outlineLevel="0" collapsed="false">
      <c r="A136" s="0" t="str">
        <f aca="false">IF(AND(Applications!C142&lt;&gt;"",Applications!F142&lt;&gt;"",Applications!G142&lt;&gt;St_Wishlist),INT(Applications!F142)+0.4+ROW()/1000000,"")</f>
        <v/>
      </c>
      <c r="B136" s="0" t="str">
        <f aca="false">"Applied · "&amp;Applications!C142</f>
        <v>Applied · </v>
      </c>
      <c r="C136" s="0" t="str">
        <f aca="false">B136</f>
        <v>Applied · </v>
      </c>
    </row>
    <row r="137" customFormat="false" ht="15" hidden="false" customHeight="false" outlineLevel="0" collapsed="false">
      <c r="A137" s="0" t="str">
        <f aca="false">IF(AND(Applications!C143&lt;&gt;"",Applications!F143&lt;&gt;"",Applications!G143&lt;&gt;St_Wishlist),INT(Applications!F143)+0.4+ROW()/1000000,"")</f>
        <v/>
      </c>
      <c r="B137" s="0" t="str">
        <f aca="false">"Applied · "&amp;Applications!C143</f>
        <v>Applied · </v>
      </c>
      <c r="C137" s="0" t="str">
        <f aca="false">B137</f>
        <v>Applied · </v>
      </c>
    </row>
    <row r="138" customFormat="false" ht="15" hidden="false" customHeight="false" outlineLevel="0" collapsed="false">
      <c r="A138" s="0" t="str">
        <f aca="false">IF(AND(Applications!C144&lt;&gt;"",Applications!F144&lt;&gt;"",Applications!G144&lt;&gt;St_Wishlist),INT(Applications!F144)+0.4+ROW()/1000000,"")</f>
        <v/>
      </c>
      <c r="B138" s="0" t="str">
        <f aca="false">"Applied · "&amp;Applications!C144</f>
        <v>Applied · </v>
      </c>
      <c r="C138" s="0" t="str">
        <f aca="false">B138</f>
        <v>Applied · </v>
      </c>
    </row>
    <row r="139" customFormat="false" ht="15" hidden="false" customHeight="false" outlineLevel="0" collapsed="false">
      <c r="A139" s="0" t="str">
        <f aca="false">IF(AND(Applications!C145&lt;&gt;"",Applications!F145&lt;&gt;"",Applications!G145&lt;&gt;St_Wishlist),INT(Applications!F145)+0.4+ROW()/1000000,"")</f>
        <v/>
      </c>
      <c r="B139" s="0" t="str">
        <f aca="false">"Applied · "&amp;Applications!C145</f>
        <v>Applied · </v>
      </c>
      <c r="C139" s="0" t="str">
        <f aca="false">B139</f>
        <v>Applied · </v>
      </c>
    </row>
    <row r="140" customFormat="false" ht="15" hidden="false" customHeight="false" outlineLevel="0" collapsed="false">
      <c r="A140" s="0" t="str">
        <f aca="false">IF(AND(Applications!C146&lt;&gt;"",Applications!F146&lt;&gt;"",Applications!G146&lt;&gt;St_Wishlist),INT(Applications!F146)+0.4+ROW()/1000000,"")</f>
        <v/>
      </c>
      <c r="B140" s="0" t="str">
        <f aca="false">"Applied · "&amp;Applications!C146</f>
        <v>Applied · </v>
      </c>
      <c r="C140" s="0" t="str">
        <f aca="false">B140</f>
        <v>Applied · </v>
      </c>
    </row>
    <row r="141" customFormat="false" ht="15" hidden="false" customHeight="false" outlineLevel="0" collapsed="false">
      <c r="A141" s="0" t="str">
        <f aca="false">IF(AND(Applications!C147&lt;&gt;"",Applications!F147&lt;&gt;"",Applications!G147&lt;&gt;St_Wishlist),INT(Applications!F147)+0.4+ROW()/1000000,"")</f>
        <v/>
      </c>
      <c r="B141" s="0" t="str">
        <f aca="false">"Applied · "&amp;Applications!C147</f>
        <v>Applied · </v>
      </c>
      <c r="C141" s="0" t="str">
        <f aca="false">B141</f>
        <v>Applied · </v>
      </c>
    </row>
    <row r="142" customFormat="false" ht="15" hidden="false" customHeight="false" outlineLevel="0" collapsed="false">
      <c r="A142" s="0" t="str">
        <f aca="false">IF(AND(Applications!C148&lt;&gt;"",Applications!F148&lt;&gt;"",Applications!G148&lt;&gt;St_Wishlist),INT(Applications!F148)+0.4+ROW()/1000000,"")</f>
        <v/>
      </c>
      <c r="B142" s="0" t="str">
        <f aca="false">"Applied · "&amp;Applications!C148</f>
        <v>Applied · </v>
      </c>
      <c r="C142" s="0" t="str">
        <f aca="false">B142</f>
        <v>Applied · </v>
      </c>
    </row>
    <row r="143" customFormat="false" ht="15" hidden="false" customHeight="false" outlineLevel="0" collapsed="false">
      <c r="A143" s="0" t="str">
        <f aca="false">IF(AND(Applications!C149&lt;&gt;"",Applications!F149&lt;&gt;"",Applications!G149&lt;&gt;St_Wishlist),INT(Applications!F149)+0.4+ROW()/1000000,"")</f>
        <v/>
      </c>
      <c r="B143" s="0" t="str">
        <f aca="false">"Applied · "&amp;Applications!C149</f>
        <v>Applied · </v>
      </c>
      <c r="C143" s="0" t="str">
        <f aca="false">B143</f>
        <v>Applied · </v>
      </c>
    </row>
    <row r="144" customFormat="false" ht="15" hidden="false" customHeight="false" outlineLevel="0" collapsed="false">
      <c r="A144" s="0" t="str">
        <f aca="false">IF(AND(Applications!C150&lt;&gt;"",Applications!F150&lt;&gt;"",Applications!G150&lt;&gt;St_Wishlist),INT(Applications!F150)+0.4+ROW()/1000000,"")</f>
        <v/>
      </c>
      <c r="B144" s="0" t="str">
        <f aca="false">"Applied · "&amp;Applications!C150</f>
        <v>Applied · </v>
      </c>
      <c r="C144" s="0" t="str">
        <f aca="false">B144</f>
        <v>Applied · </v>
      </c>
    </row>
    <row r="145" customFormat="false" ht="15" hidden="false" customHeight="false" outlineLevel="0" collapsed="false">
      <c r="A145" s="0" t="str">
        <f aca="false">IF(AND(Applications!C151&lt;&gt;"",Applications!F151&lt;&gt;"",Applications!G151&lt;&gt;St_Wishlist),INT(Applications!F151)+0.4+ROW()/1000000,"")</f>
        <v/>
      </c>
      <c r="B145" s="0" t="str">
        <f aca="false">"Applied · "&amp;Applications!C151</f>
        <v>Applied · </v>
      </c>
      <c r="C145" s="0" t="str">
        <f aca="false">B145</f>
        <v>Applied · </v>
      </c>
    </row>
    <row r="146" customFormat="false" ht="15" hidden="false" customHeight="false" outlineLevel="0" collapsed="false">
      <c r="A146" s="0" t="str">
        <f aca="false">IF(AND(Applications!C152&lt;&gt;"",Applications!F152&lt;&gt;"",Applications!G152&lt;&gt;St_Wishlist),INT(Applications!F152)+0.4+ROW()/1000000,"")</f>
        <v/>
      </c>
      <c r="B146" s="0" t="str">
        <f aca="false">"Applied · "&amp;Applications!C152</f>
        <v>Applied · </v>
      </c>
      <c r="C146" s="0" t="str">
        <f aca="false">B146</f>
        <v>Applied · </v>
      </c>
    </row>
    <row r="147" customFormat="false" ht="15" hidden="false" customHeight="false" outlineLevel="0" collapsed="false">
      <c r="A147" s="0" t="str">
        <f aca="false">IF(AND(Applications!C153&lt;&gt;"",Applications!F153&lt;&gt;"",Applications!G153&lt;&gt;St_Wishlist),INT(Applications!F153)+0.4+ROW()/1000000,"")</f>
        <v/>
      </c>
      <c r="B147" s="0" t="str">
        <f aca="false">"Applied · "&amp;Applications!C153</f>
        <v>Applied · </v>
      </c>
      <c r="C147" s="0" t="str">
        <f aca="false">B147</f>
        <v>Applied · </v>
      </c>
    </row>
    <row r="148" customFormat="false" ht="15" hidden="false" customHeight="false" outlineLevel="0" collapsed="false">
      <c r="A148" s="0" t="str">
        <f aca="false">IF(AND(Applications!C154&lt;&gt;"",Applications!F154&lt;&gt;"",Applications!G154&lt;&gt;St_Wishlist),INT(Applications!F154)+0.4+ROW()/1000000,"")</f>
        <v/>
      </c>
      <c r="B148" s="0" t="str">
        <f aca="false">"Applied · "&amp;Applications!C154</f>
        <v>Applied · </v>
      </c>
      <c r="C148" s="0" t="str">
        <f aca="false">B148</f>
        <v>Applied · </v>
      </c>
    </row>
    <row r="149" customFormat="false" ht="15" hidden="false" customHeight="false" outlineLevel="0" collapsed="false">
      <c r="A149" s="0" t="str">
        <f aca="false">IF(AND(Applications!C155&lt;&gt;"",Applications!F155&lt;&gt;"",Applications!G155&lt;&gt;St_Wishlist),INT(Applications!F155)+0.4+ROW()/1000000,"")</f>
        <v/>
      </c>
      <c r="B149" s="0" t="str">
        <f aca="false">"Applied · "&amp;Applications!C155</f>
        <v>Applied · </v>
      </c>
      <c r="C149" s="0" t="str">
        <f aca="false">B149</f>
        <v>Applied · </v>
      </c>
    </row>
    <row r="150" customFormat="false" ht="15" hidden="false" customHeight="false" outlineLevel="0" collapsed="false">
      <c r="A150" s="0" t="str">
        <f aca="false">IF(AND(Applications!C156&lt;&gt;"",Applications!F156&lt;&gt;"",Applications!G156&lt;&gt;St_Wishlist),INT(Applications!F156)+0.4+ROW()/1000000,"")</f>
        <v/>
      </c>
      <c r="B150" s="0" t="str">
        <f aca="false">"Applied · "&amp;Applications!C156</f>
        <v>Applied · </v>
      </c>
      <c r="C150" s="0" t="str">
        <f aca="false">B150</f>
        <v>Applied · </v>
      </c>
    </row>
    <row r="151" customFormat="false" ht="15" hidden="false" customHeight="false" outlineLevel="0" collapsed="false">
      <c r="A151" s="0" t="str">
        <f aca="false">IF(AND(Applications!C157&lt;&gt;"",Applications!F157&lt;&gt;"",Applications!G157&lt;&gt;St_Wishlist),INT(Applications!F157)+0.4+ROW()/1000000,"")</f>
        <v/>
      </c>
      <c r="B151" s="0" t="str">
        <f aca="false">"Applied · "&amp;Applications!C157</f>
        <v>Applied · </v>
      </c>
      <c r="C151" s="0" t="str">
        <f aca="false">B151</f>
        <v>Applied · </v>
      </c>
    </row>
    <row r="152" customFormat="false" ht="15" hidden="false" customHeight="false" outlineLevel="0" collapsed="false">
      <c r="A152" s="0" t="str">
        <f aca="false">IF(AND(Applications!C158&lt;&gt;"",Applications!F158&lt;&gt;"",Applications!G158&lt;&gt;St_Wishlist),INT(Applications!F158)+0.4+ROW()/1000000,"")</f>
        <v/>
      </c>
      <c r="B152" s="0" t="str">
        <f aca="false">"Applied · "&amp;Applications!C158</f>
        <v>Applied · </v>
      </c>
      <c r="C152" s="0" t="str">
        <f aca="false">B152</f>
        <v>Applied · </v>
      </c>
    </row>
    <row r="153" customFormat="false" ht="15" hidden="false" customHeight="false" outlineLevel="0" collapsed="false">
      <c r="A153" s="0" t="str">
        <f aca="false">IF(AND(Applications!C159&lt;&gt;"",Applications!F159&lt;&gt;"",Applications!G159&lt;&gt;St_Wishlist),INT(Applications!F159)+0.4+ROW()/1000000,"")</f>
        <v/>
      </c>
      <c r="B153" s="0" t="str">
        <f aca="false">"Applied · "&amp;Applications!C159</f>
        <v>Applied · </v>
      </c>
      <c r="C153" s="0" t="str">
        <f aca="false">B153</f>
        <v>Applied · </v>
      </c>
    </row>
    <row r="154" customFormat="false" ht="15" hidden="false" customHeight="false" outlineLevel="0" collapsed="false">
      <c r="A154" s="0" t="str">
        <f aca="false">IF(AND(Applications!C160&lt;&gt;"",Applications!F160&lt;&gt;"",Applications!G160&lt;&gt;St_Wishlist),INT(Applications!F160)+0.4+ROW()/1000000,"")</f>
        <v/>
      </c>
      <c r="B154" s="0" t="str">
        <f aca="false">"Applied · "&amp;Applications!C160</f>
        <v>Applied · </v>
      </c>
      <c r="C154" s="0" t="str">
        <f aca="false">B154</f>
        <v>Applied · </v>
      </c>
    </row>
    <row r="155" customFormat="false" ht="15" hidden="false" customHeight="false" outlineLevel="0" collapsed="false">
      <c r="A155" s="0" t="str">
        <f aca="false">IF(AND(Applications!C161&lt;&gt;"",Applications!F161&lt;&gt;"",Applications!G161&lt;&gt;St_Wishlist),INT(Applications!F161)+0.4+ROW()/1000000,"")</f>
        <v/>
      </c>
      <c r="B155" s="0" t="str">
        <f aca="false">"Applied · "&amp;Applications!C161</f>
        <v>Applied · </v>
      </c>
      <c r="C155" s="0" t="str">
        <f aca="false">B155</f>
        <v>Applied · </v>
      </c>
    </row>
    <row r="156" customFormat="false" ht="15" hidden="false" customHeight="false" outlineLevel="0" collapsed="false">
      <c r="A156" s="0" t="str">
        <f aca="false">IF(AND(Applications!C162&lt;&gt;"",Applications!F162&lt;&gt;"",Applications!G162&lt;&gt;St_Wishlist),INT(Applications!F162)+0.4+ROW()/1000000,"")</f>
        <v/>
      </c>
      <c r="B156" s="0" t="str">
        <f aca="false">"Applied · "&amp;Applications!C162</f>
        <v>Applied · </v>
      </c>
      <c r="C156" s="0" t="str">
        <f aca="false">B156</f>
        <v>Applied · </v>
      </c>
    </row>
    <row r="157" customFormat="false" ht="15" hidden="false" customHeight="false" outlineLevel="0" collapsed="false">
      <c r="A157" s="0" t="str">
        <f aca="false">IF(AND(Applications!C163&lt;&gt;"",Applications!F163&lt;&gt;"",Applications!G163&lt;&gt;St_Wishlist),INT(Applications!F163)+0.4+ROW()/1000000,"")</f>
        <v/>
      </c>
      <c r="B157" s="0" t="str">
        <f aca="false">"Applied · "&amp;Applications!C163</f>
        <v>Applied · </v>
      </c>
      <c r="C157" s="0" t="str">
        <f aca="false">B157</f>
        <v>Applied · </v>
      </c>
    </row>
    <row r="158" customFormat="false" ht="15" hidden="false" customHeight="false" outlineLevel="0" collapsed="false">
      <c r="A158" s="0" t="str">
        <f aca="false">IF(AND(Applications!C164&lt;&gt;"",Applications!F164&lt;&gt;"",Applications!G164&lt;&gt;St_Wishlist),INT(Applications!F164)+0.4+ROW()/1000000,"")</f>
        <v/>
      </c>
      <c r="B158" s="0" t="str">
        <f aca="false">"Applied · "&amp;Applications!C164</f>
        <v>Applied · </v>
      </c>
      <c r="C158" s="0" t="str">
        <f aca="false">B158</f>
        <v>Applied · </v>
      </c>
    </row>
    <row r="159" customFormat="false" ht="15" hidden="false" customHeight="false" outlineLevel="0" collapsed="false">
      <c r="A159" s="0" t="str">
        <f aca="false">IF(AND(Applications!C165&lt;&gt;"",Applications!F165&lt;&gt;"",Applications!G165&lt;&gt;St_Wishlist),INT(Applications!F165)+0.4+ROW()/1000000,"")</f>
        <v/>
      </c>
      <c r="B159" s="0" t="str">
        <f aca="false">"Applied · "&amp;Applications!C165</f>
        <v>Applied · </v>
      </c>
      <c r="C159" s="0" t="str">
        <f aca="false">B159</f>
        <v>Applied · </v>
      </c>
    </row>
    <row r="160" customFormat="false" ht="15" hidden="false" customHeight="false" outlineLevel="0" collapsed="false">
      <c r="A160" s="0" t="str">
        <f aca="false">IF(AND(Applications!C166&lt;&gt;"",Applications!F166&lt;&gt;"",Applications!G166&lt;&gt;St_Wishlist),INT(Applications!F166)+0.4+ROW()/1000000,"")</f>
        <v/>
      </c>
      <c r="B160" s="0" t="str">
        <f aca="false">"Applied · "&amp;Applications!C166</f>
        <v>Applied · </v>
      </c>
      <c r="C160" s="0" t="str">
        <f aca="false">B160</f>
        <v>Applied · </v>
      </c>
    </row>
    <row r="161" customFormat="false" ht="15" hidden="false" customHeight="false" outlineLevel="0" collapsed="false">
      <c r="A161" s="0" t="str">
        <f aca="false">IF(AND(Applications!C167&lt;&gt;"",Applications!F167&lt;&gt;"",Applications!G167&lt;&gt;St_Wishlist),INT(Applications!F167)+0.4+ROW()/1000000,"")</f>
        <v/>
      </c>
      <c r="B161" s="0" t="str">
        <f aca="false">"Applied · "&amp;Applications!C167</f>
        <v>Applied · </v>
      </c>
      <c r="C161" s="0" t="str">
        <f aca="false">B161</f>
        <v>Applied · </v>
      </c>
    </row>
    <row r="162" customFormat="false" ht="15" hidden="false" customHeight="false" outlineLevel="0" collapsed="false">
      <c r="A162" s="0" t="str">
        <f aca="false">IF(AND(Applications!C168&lt;&gt;"",Applications!F168&lt;&gt;"",Applications!G168&lt;&gt;St_Wishlist),INT(Applications!F168)+0.4+ROW()/1000000,"")</f>
        <v/>
      </c>
      <c r="B162" s="0" t="str">
        <f aca="false">"Applied · "&amp;Applications!C168</f>
        <v>Applied · </v>
      </c>
      <c r="C162" s="0" t="str">
        <f aca="false">B162</f>
        <v>Applied · </v>
      </c>
    </row>
    <row r="163" customFormat="false" ht="15" hidden="false" customHeight="false" outlineLevel="0" collapsed="false">
      <c r="A163" s="0" t="str">
        <f aca="false">IF(AND(Applications!C169&lt;&gt;"",Applications!F169&lt;&gt;"",Applications!G169&lt;&gt;St_Wishlist),INT(Applications!F169)+0.4+ROW()/1000000,"")</f>
        <v/>
      </c>
      <c r="B163" s="0" t="str">
        <f aca="false">"Applied · "&amp;Applications!C169</f>
        <v>Applied · </v>
      </c>
      <c r="C163" s="0" t="str">
        <f aca="false">B163</f>
        <v>Applied · </v>
      </c>
    </row>
    <row r="164" customFormat="false" ht="15" hidden="false" customHeight="false" outlineLevel="0" collapsed="false">
      <c r="A164" s="0" t="str">
        <f aca="false">IF(AND(Applications!C170&lt;&gt;"",Applications!F170&lt;&gt;"",Applications!G170&lt;&gt;St_Wishlist),INT(Applications!F170)+0.4+ROW()/1000000,"")</f>
        <v/>
      </c>
      <c r="B164" s="0" t="str">
        <f aca="false">"Applied · "&amp;Applications!C170</f>
        <v>Applied · </v>
      </c>
      <c r="C164" s="0" t="str">
        <f aca="false">B164</f>
        <v>Applied · </v>
      </c>
    </row>
    <row r="165" customFormat="false" ht="15" hidden="false" customHeight="false" outlineLevel="0" collapsed="false">
      <c r="A165" s="0" t="str">
        <f aca="false">IF(AND(Applications!C171&lt;&gt;"",Applications!F171&lt;&gt;"",Applications!G171&lt;&gt;St_Wishlist),INT(Applications!F171)+0.4+ROW()/1000000,"")</f>
        <v/>
      </c>
      <c r="B165" s="0" t="str">
        <f aca="false">"Applied · "&amp;Applications!C171</f>
        <v>Applied · </v>
      </c>
      <c r="C165" s="0" t="str">
        <f aca="false">B165</f>
        <v>Applied · </v>
      </c>
    </row>
    <row r="166" customFormat="false" ht="15" hidden="false" customHeight="false" outlineLevel="0" collapsed="false">
      <c r="A166" s="0" t="str">
        <f aca="false">IF(AND(Applications!C172&lt;&gt;"",Applications!F172&lt;&gt;"",Applications!G172&lt;&gt;St_Wishlist),INT(Applications!F172)+0.4+ROW()/1000000,"")</f>
        <v/>
      </c>
      <c r="B166" s="0" t="str">
        <f aca="false">"Applied · "&amp;Applications!C172</f>
        <v>Applied · </v>
      </c>
      <c r="C166" s="0" t="str">
        <f aca="false">B166</f>
        <v>Applied · </v>
      </c>
    </row>
    <row r="167" customFormat="false" ht="15" hidden="false" customHeight="false" outlineLevel="0" collapsed="false">
      <c r="A167" s="0" t="str">
        <f aca="false">IF(AND(Applications!C173&lt;&gt;"",Applications!F173&lt;&gt;"",Applications!G173&lt;&gt;St_Wishlist),INT(Applications!F173)+0.4+ROW()/1000000,"")</f>
        <v/>
      </c>
      <c r="B167" s="0" t="str">
        <f aca="false">"Applied · "&amp;Applications!C173</f>
        <v>Applied · </v>
      </c>
      <c r="C167" s="0" t="str">
        <f aca="false">B167</f>
        <v>Applied · </v>
      </c>
    </row>
    <row r="168" customFormat="false" ht="15" hidden="false" customHeight="false" outlineLevel="0" collapsed="false">
      <c r="A168" s="0" t="str">
        <f aca="false">IF(AND(Applications!C174&lt;&gt;"",Applications!F174&lt;&gt;"",Applications!G174&lt;&gt;St_Wishlist),INT(Applications!F174)+0.4+ROW()/1000000,"")</f>
        <v/>
      </c>
      <c r="B168" s="0" t="str">
        <f aca="false">"Applied · "&amp;Applications!C174</f>
        <v>Applied · </v>
      </c>
      <c r="C168" s="0" t="str">
        <f aca="false">B168</f>
        <v>Applied · </v>
      </c>
    </row>
    <row r="169" customFormat="false" ht="15" hidden="false" customHeight="false" outlineLevel="0" collapsed="false">
      <c r="A169" s="0" t="str">
        <f aca="false">IF(AND(Applications!C175&lt;&gt;"",Applications!F175&lt;&gt;"",Applications!G175&lt;&gt;St_Wishlist),INT(Applications!F175)+0.4+ROW()/1000000,"")</f>
        <v/>
      </c>
      <c r="B169" s="0" t="str">
        <f aca="false">"Applied · "&amp;Applications!C175</f>
        <v>Applied · </v>
      </c>
      <c r="C169" s="0" t="str">
        <f aca="false">B169</f>
        <v>Applied · </v>
      </c>
    </row>
    <row r="170" customFormat="false" ht="15" hidden="false" customHeight="false" outlineLevel="0" collapsed="false">
      <c r="A170" s="0" t="str">
        <f aca="false">IF(AND(Applications!C176&lt;&gt;"",Applications!F176&lt;&gt;"",Applications!G176&lt;&gt;St_Wishlist),INT(Applications!F176)+0.4+ROW()/1000000,"")</f>
        <v/>
      </c>
      <c r="B170" s="0" t="str">
        <f aca="false">"Applied · "&amp;Applications!C176</f>
        <v>Applied · </v>
      </c>
      <c r="C170" s="0" t="str">
        <f aca="false">B170</f>
        <v>Applied · </v>
      </c>
    </row>
    <row r="171" customFormat="false" ht="15" hidden="false" customHeight="false" outlineLevel="0" collapsed="false">
      <c r="A171" s="0" t="str">
        <f aca="false">IF(AND(Applications!C177&lt;&gt;"",Applications!F177&lt;&gt;"",Applications!G177&lt;&gt;St_Wishlist),INT(Applications!F177)+0.4+ROW()/1000000,"")</f>
        <v/>
      </c>
      <c r="B171" s="0" t="str">
        <f aca="false">"Applied · "&amp;Applications!C177</f>
        <v>Applied · </v>
      </c>
      <c r="C171" s="0" t="str">
        <f aca="false">B171</f>
        <v>Applied · </v>
      </c>
    </row>
    <row r="172" customFormat="false" ht="15" hidden="false" customHeight="false" outlineLevel="0" collapsed="false">
      <c r="A172" s="0" t="str">
        <f aca="false">IF(AND(Applications!C178&lt;&gt;"",Applications!F178&lt;&gt;"",Applications!G178&lt;&gt;St_Wishlist),INT(Applications!F178)+0.4+ROW()/1000000,"")</f>
        <v/>
      </c>
      <c r="B172" s="0" t="str">
        <f aca="false">"Applied · "&amp;Applications!C178</f>
        <v>Applied · </v>
      </c>
      <c r="C172" s="0" t="str">
        <f aca="false">B172</f>
        <v>Applied · </v>
      </c>
    </row>
    <row r="173" customFormat="false" ht="15" hidden="false" customHeight="false" outlineLevel="0" collapsed="false">
      <c r="A173" s="0" t="str">
        <f aca="false">IF(AND(Applications!C179&lt;&gt;"",Applications!F179&lt;&gt;"",Applications!G179&lt;&gt;St_Wishlist),INT(Applications!F179)+0.4+ROW()/1000000,"")</f>
        <v/>
      </c>
      <c r="B173" s="0" t="str">
        <f aca="false">"Applied · "&amp;Applications!C179</f>
        <v>Applied · </v>
      </c>
      <c r="C173" s="0" t="str">
        <f aca="false">B173</f>
        <v>Applied · </v>
      </c>
    </row>
    <row r="174" customFormat="false" ht="15" hidden="false" customHeight="false" outlineLevel="0" collapsed="false">
      <c r="A174" s="0" t="str">
        <f aca="false">IF(AND(Applications!C180&lt;&gt;"",Applications!F180&lt;&gt;"",Applications!G180&lt;&gt;St_Wishlist),INT(Applications!F180)+0.4+ROW()/1000000,"")</f>
        <v/>
      </c>
      <c r="B174" s="0" t="str">
        <f aca="false">"Applied · "&amp;Applications!C180</f>
        <v>Applied · </v>
      </c>
      <c r="C174" s="0" t="str">
        <f aca="false">B174</f>
        <v>Applied · </v>
      </c>
    </row>
    <row r="175" customFormat="false" ht="15" hidden="false" customHeight="false" outlineLevel="0" collapsed="false">
      <c r="A175" s="0" t="str">
        <f aca="false">IF(AND(Applications!C181&lt;&gt;"",Applications!F181&lt;&gt;"",Applications!G181&lt;&gt;St_Wishlist),INT(Applications!F181)+0.4+ROW()/1000000,"")</f>
        <v/>
      </c>
      <c r="B175" s="0" t="str">
        <f aca="false">"Applied · "&amp;Applications!C181</f>
        <v>Applied · </v>
      </c>
      <c r="C175" s="0" t="str">
        <f aca="false">B175</f>
        <v>Applied · </v>
      </c>
    </row>
    <row r="176" customFormat="false" ht="15" hidden="false" customHeight="false" outlineLevel="0" collapsed="false">
      <c r="A176" s="0" t="str">
        <f aca="false">IF(AND(Applications!C182&lt;&gt;"",Applications!F182&lt;&gt;"",Applications!G182&lt;&gt;St_Wishlist),INT(Applications!F182)+0.4+ROW()/1000000,"")</f>
        <v/>
      </c>
      <c r="B176" s="0" t="str">
        <f aca="false">"Applied · "&amp;Applications!C182</f>
        <v>Applied · </v>
      </c>
      <c r="C176" s="0" t="str">
        <f aca="false">B176</f>
        <v>Applied · </v>
      </c>
    </row>
    <row r="177" customFormat="false" ht="15" hidden="false" customHeight="false" outlineLevel="0" collapsed="false">
      <c r="A177" s="0" t="str">
        <f aca="false">IF(AND(Applications!C183&lt;&gt;"",Applications!F183&lt;&gt;"",Applications!G183&lt;&gt;St_Wishlist),INT(Applications!F183)+0.4+ROW()/1000000,"")</f>
        <v/>
      </c>
      <c r="B177" s="0" t="str">
        <f aca="false">"Applied · "&amp;Applications!C183</f>
        <v>Applied · </v>
      </c>
      <c r="C177" s="0" t="str">
        <f aca="false">B177</f>
        <v>Applied · </v>
      </c>
    </row>
    <row r="178" customFormat="false" ht="15" hidden="false" customHeight="false" outlineLevel="0" collapsed="false">
      <c r="A178" s="0" t="str">
        <f aca="false">IF(AND(Applications!C184&lt;&gt;"",Applications!F184&lt;&gt;"",Applications!G184&lt;&gt;St_Wishlist),INT(Applications!F184)+0.4+ROW()/1000000,"")</f>
        <v/>
      </c>
      <c r="B178" s="0" t="str">
        <f aca="false">"Applied · "&amp;Applications!C184</f>
        <v>Applied · </v>
      </c>
      <c r="C178" s="0" t="str">
        <f aca="false">B178</f>
        <v>Applied · </v>
      </c>
    </row>
    <row r="179" customFormat="false" ht="15" hidden="false" customHeight="false" outlineLevel="0" collapsed="false">
      <c r="A179" s="0" t="str">
        <f aca="false">IF(AND(Applications!C185&lt;&gt;"",Applications!F185&lt;&gt;"",Applications!G185&lt;&gt;St_Wishlist),INT(Applications!F185)+0.4+ROW()/1000000,"")</f>
        <v/>
      </c>
      <c r="B179" s="0" t="str">
        <f aca="false">"Applied · "&amp;Applications!C185</f>
        <v>Applied · </v>
      </c>
      <c r="C179" s="0" t="str">
        <f aca="false">B179</f>
        <v>Applied · </v>
      </c>
    </row>
    <row r="180" customFormat="false" ht="15" hidden="false" customHeight="false" outlineLevel="0" collapsed="false">
      <c r="A180" s="0" t="str">
        <f aca="false">IF(AND(Applications!C186&lt;&gt;"",Applications!F186&lt;&gt;"",Applications!G186&lt;&gt;St_Wishlist),INT(Applications!F186)+0.4+ROW()/1000000,"")</f>
        <v/>
      </c>
      <c r="B180" s="0" t="str">
        <f aca="false">"Applied · "&amp;Applications!C186</f>
        <v>Applied · </v>
      </c>
      <c r="C180" s="0" t="str">
        <f aca="false">B180</f>
        <v>Applied · </v>
      </c>
    </row>
    <row r="181" customFormat="false" ht="15" hidden="false" customHeight="false" outlineLevel="0" collapsed="false">
      <c r="A181" s="0" t="str">
        <f aca="false">IF(AND(Applications!C187&lt;&gt;"",Applications!F187&lt;&gt;"",Applications!G187&lt;&gt;St_Wishlist),INT(Applications!F187)+0.4+ROW()/1000000,"")</f>
        <v/>
      </c>
      <c r="B181" s="0" t="str">
        <f aca="false">"Applied · "&amp;Applications!C187</f>
        <v>Applied · </v>
      </c>
      <c r="C181" s="0" t="str">
        <f aca="false">B181</f>
        <v>Applied · </v>
      </c>
    </row>
    <row r="182" customFormat="false" ht="15" hidden="false" customHeight="false" outlineLevel="0" collapsed="false">
      <c r="A182" s="0" t="str">
        <f aca="false">IF(AND(Applications!C188&lt;&gt;"",Applications!F188&lt;&gt;"",Applications!G188&lt;&gt;St_Wishlist),INT(Applications!F188)+0.4+ROW()/1000000,"")</f>
        <v/>
      </c>
      <c r="B182" s="0" t="str">
        <f aca="false">"Applied · "&amp;Applications!C188</f>
        <v>Applied · </v>
      </c>
      <c r="C182" s="0" t="str">
        <f aca="false">B182</f>
        <v>Applied · </v>
      </c>
    </row>
    <row r="183" customFormat="false" ht="15" hidden="false" customHeight="false" outlineLevel="0" collapsed="false">
      <c r="A183" s="0" t="str">
        <f aca="false">IF(AND(Applications!C189&lt;&gt;"",Applications!F189&lt;&gt;"",Applications!G189&lt;&gt;St_Wishlist),INT(Applications!F189)+0.4+ROW()/1000000,"")</f>
        <v/>
      </c>
      <c r="B183" s="0" t="str">
        <f aca="false">"Applied · "&amp;Applications!C189</f>
        <v>Applied · </v>
      </c>
      <c r="C183" s="0" t="str">
        <f aca="false">B183</f>
        <v>Applied · </v>
      </c>
    </row>
    <row r="184" customFormat="false" ht="15" hidden="false" customHeight="false" outlineLevel="0" collapsed="false">
      <c r="A184" s="0" t="str">
        <f aca="false">IF(AND(Applications!C190&lt;&gt;"",Applications!F190&lt;&gt;"",Applications!G190&lt;&gt;St_Wishlist),INT(Applications!F190)+0.4+ROW()/1000000,"")</f>
        <v/>
      </c>
      <c r="B184" s="0" t="str">
        <f aca="false">"Applied · "&amp;Applications!C190</f>
        <v>Applied · </v>
      </c>
      <c r="C184" s="0" t="str">
        <f aca="false">B184</f>
        <v>Applied · </v>
      </c>
    </row>
    <row r="185" customFormat="false" ht="15" hidden="false" customHeight="false" outlineLevel="0" collapsed="false">
      <c r="A185" s="0" t="str">
        <f aca="false">IF(AND(Applications!C191&lt;&gt;"",Applications!F191&lt;&gt;"",Applications!G191&lt;&gt;St_Wishlist),INT(Applications!F191)+0.4+ROW()/1000000,"")</f>
        <v/>
      </c>
      <c r="B185" s="0" t="str">
        <f aca="false">"Applied · "&amp;Applications!C191</f>
        <v>Applied · </v>
      </c>
      <c r="C185" s="0" t="str">
        <f aca="false">B185</f>
        <v>Applied · </v>
      </c>
    </row>
    <row r="186" customFormat="false" ht="15" hidden="false" customHeight="false" outlineLevel="0" collapsed="false">
      <c r="A186" s="0" t="str">
        <f aca="false">IF(AND(Applications!C192&lt;&gt;"",Applications!F192&lt;&gt;"",Applications!G192&lt;&gt;St_Wishlist),INT(Applications!F192)+0.4+ROW()/1000000,"")</f>
        <v/>
      </c>
      <c r="B186" s="0" t="str">
        <f aca="false">"Applied · "&amp;Applications!C192</f>
        <v>Applied · </v>
      </c>
      <c r="C186" s="0" t="str">
        <f aca="false">B186</f>
        <v>Applied · </v>
      </c>
    </row>
    <row r="187" customFormat="false" ht="15" hidden="false" customHeight="false" outlineLevel="0" collapsed="false">
      <c r="A187" s="0" t="str">
        <f aca="false">IF(AND(Applications!C193&lt;&gt;"",Applications!F193&lt;&gt;"",Applications!G193&lt;&gt;St_Wishlist),INT(Applications!F193)+0.4+ROW()/1000000,"")</f>
        <v/>
      </c>
      <c r="B187" s="0" t="str">
        <f aca="false">"Applied · "&amp;Applications!C193</f>
        <v>Applied · </v>
      </c>
      <c r="C187" s="0" t="str">
        <f aca="false">B187</f>
        <v>Applied · </v>
      </c>
    </row>
    <row r="188" customFormat="false" ht="15" hidden="false" customHeight="false" outlineLevel="0" collapsed="false">
      <c r="A188" s="0" t="str">
        <f aca="false">IF(AND(Applications!C194&lt;&gt;"",Applications!F194&lt;&gt;"",Applications!G194&lt;&gt;St_Wishlist),INT(Applications!F194)+0.4+ROW()/1000000,"")</f>
        <v/>
      </c>
      <c r="B188" s="0" t="str">
        <f aca="false">"Applied · "&amp;Applications!C194</f>
        <v>Applied · </v>
      </c>
      <c r="C188" s="0" t="str">
        <f aca="false">B188</f>
        <v>Applied · </v>
      </c>
    </row>
    <row r="189" customFormat="false" ht="15" hidden="false" customHeight="false" outlineLevel="0" collapsed="false">
      <c r="A189" s="0" t="str">
        <f aca="false">IF(AND(Applications!C195&lt;&gt;"",Applications!F195&lt;&gt;"",Applications!G195&lt;&gt;St_Wishlist),INT(Applications!F195)+0.4+ROW()/1000000,"")</f>
        <v/>
      </c>
      <c r="B189" s="0" t="str">
        <f aca="false">"Applied · "&amp;Applications!C195</f>
        <v>Applied · </v>
      </c>
      <c r="C189" s="0" t="str">
        <f aca="false">B189</f>
        <v>Applied · </v>
      </c>
    </row>
    <row r="190" customFormat="false" ht="15" hidden="false" customHeight="false" outlineLevel="0" collapsed="false">
      <c r="A190" s="0" t="str">
        <f aca="false">IF(AND(Applications!C196&lt;&gt;"",Applications!F196&lt;&gt;"",Applications!G196&lt;&gt;St_Wishlist),INT(Applications!F196)+0.4+ROW()/1000000,"")</f>
        <v/>
      </c>
      <c r="B190" s="0" t="str">
        <f aca="false">"Applied · "&amp;Applications!C196</f>
        <v>Applied · </v>
      </c>
      <c r="C190" s="0" t="str">
        <f aca="false">B190</f>
        <v>Applied · </v>
      </c>
    </row>
    <row r="191" customFormat="false" ht="15" hidden="false" customHeight="false" outlineLevel="0" collapsed="false">
      <c r="A191" s="0" t="str">
        <f aca="false">IF(AND(Applications!C197&lt;&gt;"",Applications!F197&lt;&gt;"",Applications!G197&lt;&gt;St_Wishlist),INT(Applications!F197)+0.4+ROW()/1000000,"")</f>
        <v/>
      </c>
      <c r="B191" s="0" t="str">
        <f aca="false">"Applied · "&amp;Applications!C197</f>
        <v>Applied · </v>
      </c>
      <c r="C191" s="0" t="str">
        <f aca="false">B191</f>
        <v>Applied · </v>
      </c>
    </row>
    <row r="192" customFormat="false" ht="15" hidden="false" customHeight="false" outlineLevel="0" collapsed="false">
      <c r="A192" s="0" t="str">
        <f aca="false">IF(AND(Applications!C198&lt;&gt;"",Applications!F198&lt;&gt;"",Applications!G198&lt;&gt;St_Wishlist),INT(Applications!F198)+0.4+ROW()/1000000,"")</f>
        <v/>
      </c>
      <c r="B192" s="0" t="str">
        <f aca="false">"Applied · "&amp;Applications!C198</f>
        <v>Applied · </v>
      </c>
      <c r="C192" s="0" t="str">
        <f aca="false">B192</f>
        <v>Applied · </v>
      </c>
    </row>
    <row r="193" customFormat="false" ht="15" hidden="false" customHeight="false" outlineLevel="0" collapsed="false">
      <c r="A193" s="0" t="str">
        <f aca="false">IF(AND(Applications!C199&lt;&gt;"",Applications!F199&lt;&gt;"",Applications!G199&lt;&gt;St_Wishlist),INT(Applications!F199)+0.4+ROW()/1000000,"")</f>
        <v/>
      </c>
      <c r="B193" s="0" t="str">
        <f aca="false">"Applied · "&amp;Applications!C199</f>
        <v>Applied · </v>
      </c>
      <c r="C193" s="0" t="str">
        <f aca="false">B193</f>
        <v>Applied · </v>
      </c>
    </row>
    <row r="194" customFormat="false" ht="15" hidden="false" customHeight="false" outlineLevel="0" collapsed="false">
      <c r="A194" s="0" t="str">
        <f aca="false">IF(AND(Applications!C200&lt;&gt;"",Applications!F200&lt;&gt;"",Applications!G200&lt;&gt;St_Wishlist),INT(Applications!F200)+0.4+ROW()/1000000,"")</f>
        <v/>
      </c>
      <c r="B194" s="0" t="str">
        <f aca="false">"Applied · "&amp;Applications!C200</f>
        <v>Applied · </v>
      </c>
      <c r="C194" s="0" t="str">
        <f aca="false">B194</f>
        <v>Applied · </v>
      </c>
    </row>
    <row r="195" customFormat="false" ht="15" hidden="false" customHeight="false" outlineLevel="0" collapsed="false">
      <c r="A195" s="0" t="str">
        <f aca="false">IF(AND(Applications!C201&lt;&gt;"",Applications!F201&lt;&gt;"",Applications!G201&lt;&gt;St_Wishlist),INT(Applications!F201)+0.4+ROW()/1000000,"")</f>
        <v/>
      </c>
      <c r="B195" s="0" t="str">
        <f aca="false">"Applied · "&amp;Applications!C201</f>
        <v>Applied · </v>
      </c>
      <c r="C195" s="0" t="str">
        <f aca="false">B195</f>
        <v>Applied · </v>
      </c>
    </row>
    <row r="196" customFormat="false" ht="15" hidden="false" customHeight="false" outlineLevel="0" collapsed="false">
      <c r="A196" s="0" t="str">
        <f aca="false">IF(AND(Applications!C202&lt;&gt;"",Applications!F202&lt;&gt;"",Applications!G202&lt;&gt;St_Wishlist),INT(Applications!F202)+0.4+ROW()/1000000,"")</f>
        <v/>
      </c>
      <c r="B196" s="0" t="str">
        <f aca="false">"Applied · "&amp;Applications!C202</f>
        <v>Applied · </v>
      </c>
      <c r="C196" s="0" t="str">
        <f aca="false">B196</f>
        <v>Applied · </v>
      </c>
    </row>
    <row r="197" customFormat="false" ht="15" hidden="false" customHeight="false" outlineLevel="0" collapsed="false">
      <c r="A197" s="0" t="str">
        <f aca="false">IF(AND(Applications!C203&lt;&gt;"",Applications!F203&lt;&gt;"",Applications!G203&lt;&gt;St_Wishlist),INT(Applications!F203)+0.4+ROW()/1000000,"")</f>
        <v/>
      </c>
      <c r="B197" s="0" t="str">
        <f aca="false">"Applied · "&amp;Applications!C203</f>
        <v>Applied · </v>
      </c>
      <c r="C197" s="0" t="str">
        <f aca="false">B197</f>
        <v>Applied · </v>
      </c>
    </row>
    <row r="198" customFormat="false" ht="15" hidden="false" customHeight="false" outlineLevel="0" collapsed="false">
      <c r="A198" s="0" t="str">
        <f aca="false">IF(AND(Applications!C204&lt;&gt;"",Applications!F204&lt;&gt;"",Applications!G204&lt;&gt;St_Wishlist),INT(Applications!F204)+0.4+ROW()/1000000,"")</f>
        <v/>
      </c>
      <c r="B198" s="0" t="str">
        <f aca="false">"Applied · "&amp;Applications!C204</f>
        <v>Applied · </v>
      </c>
      <c r="C198" s="0" t="str">
        <f aca="false">B198</f>
        <v>Applied · </v>
      </c>
    </row>
    <row r="199" customFormat="false" ht="15" hidden="false" customHeight="false" outlineLevel="0" collapsed="false">
      <c r="A199" s="0" t="str">
        <f aca="false">IF(AND(Applications!C205&lt;&gt;"",Applications!F205&lt;&gt;"",Applications!G205&lt;&gt;St_Wishlist),INT(Applications!F205)+0.4+ROW()/1000000,"")</f>
        <v/>
      </c>
      <c r="B199" s="0" t="str">
        <f aca="false">"Applied · "&amp;Applications!C205</f>
        <v>Applied · </v>
      </c>
      <c r="C199" s="0" t="str">
        <f aca="false">B199</f>
        <v>Applied · </v>
      </c>
    </row>
    <row r="200" customFormat="false" ht="15" hidden="false" customHeight="false" outlineLevel="0" collapsed="false">
      <c r="A200" s="0" t="str">
        <f aca="false">IF(AND(Applications!C206&lt;&gt;"",Applications!F206&lt;&gt;"",Applications!G206&lt;&gt;St_Wishlist),INT(Applications!F206)+0.4+ROW()/1000000,"")</f>
        <v/>
      </c>
      <c r="B200" s="0" t="str">
        <f aca="false">"Applied · "&amp;Applications!C206</f>
        <v>Applied · </v>
      </c>
      <c r="C200" s="0" t="str">
        <f aca="false">B200</f>
        <v>Applied · </v>
      </c>
    </row>
    <row r="201" customFormat="false" ht="15" hidden="false" customHeight="false" outlineLevel="0" collapsed="false">
      <c r="A201" s="0" t="str">
        <f aca="false">IF(AND(Applications!C207&lt;&gt;"",Applications!F207&lt;&gt;"",Applications!G207&lt;&gt;St_Wishlist),INT(Applications!F207)+0.4+ROW()/1000000,"")</f>
        <v/>
      </c>
      <c r="B201" s="0" t="str">
        <f aca="false">"Applied · "&amp;Applications!C207</f>
        <v>Applied · </v>
      </c>
      <c r="C201" s="0" t="str">
        <f aca="false">B201</f>
        <v>Applied · </v>
      </c>
    </row>
    <row r="202" customFormat="false" ht="15" hidden="false" customHeight="false" outlineLevel="0" collapsed="false">
      <c r="A202" s="0" t="str">
        <f aca="false">IF(AND(Applications!C208&lt;&gt;"",Applications!F208&lt;&gt;"",Applications!G208&lt;&gt;St_Wishlist),INT(Applications!F208)+0.4+ROW()/1000000,"")</f>
        <v/>
      </c>
      <c r="B202" s="0" t="str">
        <f aca="false">"Applied · "&amp;Applications!C208</f>
        <v>Applied · </v>
      </c>
      <c r="C202" s="0" t="str">
        <f aca="false">B202</f>
        <v>Applied · </v>
      </c>
    </row>
    <row r="203" customFormat="false" ht="15" hidden="false" customHeight="false" outlineLevel="0" collapsed="false">
      <c r="A203" s="0" t="str">
        <f aca="false">IF(AND(Applications!C209&lt;&gt;"",Applications!F209&lt;&gt;"",Applications!G209&lt;&gt;St_Wishlist),INT(Applications!F209)+0.4+ROW()/1000000,"")</f>
        <v/>
      </c>
      <c r="B203" s="0" t="str">
        <f aca="false">"Applied · "&amp;Applications!C209</f>
        <v>Applied · </v>
      </c>
      <c r="C203" s="0" t="str">
        <f aca="false">B203</f>
        <v>Applied · </v>
      </c>
    </row>
    <row r="204" customFormat="false" ht="15" hidden="false" customHeight="false" outlineLevel="0" collapsed="false">
      <c r="A204" s="0" t="str">
        <f aca="false">IF(AND(Applications!C210&lt;&gt;"",Applications!F210&lt;&gt;"",Applications!G210&lt;&gt;St_Wishlist),INT(Applications!F210)+0.4+ROW()/1000000,"")</f>
        <v/>
      </c>
      <c r="B204" s="0" t="str">
        <f aca="false">"Applied · "&amp;Applications!C210</f>
        <v>Applied · </v>
      </c>
      <c r="C204" s="0" t="str">
        <f aca="false">B204</f>
        <v>Applied · </v>
      </c>
    </row>
    <row r="205" customFormat="false" ht="15" hidden="false" customHeight="false" outlineLevel="0" collapsed="false">
      <c r="A205" s="0" t="str">
        <f aca="false">IF(AND(Applications!C211&lt;&gt;"",Applications!F211&lt;&gt;"",Applications!G211&lt;&gt;St_Wishlist),INT(Applications!F211)+0.4+ROW()/1000000,"")</f>
        <v/>
      </c>
      <c r="B205" s="0" t="str">
        <f aca="false">"Applied · "&amp;Applications!C211</f>
        <v>Applied · </v>
      </c>
      <c r="C205" s="0" t="str">
        <f aca="false">B205</f>
        <v>Applied · </v>
      </c>
    </row>
    <row r="206" customFormat="false" ht="15" hidden="false" customHeight="false" outlineLevel="0" collapsed="false">
      <c r="A206" s="0" t="str">
        <f aca="false">IF(AND(Applications!C212&lt;&gt;"",Applications!F212&lt;&gt;"",Applications!G212&lt;&gt;St_Wishlist),INT(Applications!F212)+0.4+ROW()/1000000,"")</f>
        <v/>
      </c>
      <c r="B206" s="0" t="str">
        <f aca="false">"Applied · "&amp;Applications!C212</f>
        <v>Applied · </v>
      </c>
      <c r="C206" s="0" t="str">
        <f aca="false">B206</f>
        <v>Applied · </v>
      </c>
    </row>
    <row r="207" customFormat="false" ht="15" hidden="false" customHeight="false" outlineLevel="0" collapsed="false">
      <c r="A207" s="0" t="str">
        <f aca="false">IF(AND(Applications!C213&lt;&gt;"",Applications!F213&lt;&gt;"",Applications!G213&lt;&gt;St_Wishlist),INT(Applications!F213)+0.4+ROW()/1000000,"")</f>
        <v/>
      </c>
      <c r="B207" s="0" t="str">
        <f aca="false">"Applied · "&amp;Applications!C213</f>
        <v>Applied · </v>
      </c>
      <c r="C207" s="0" t="str">
        <f aca="false">B207</f>
        <v>Applied · </v>
      </c>
    </row>
    <row r="208" customFormat="false" ht="15" hidden="false" customHeight="false" outlineLevel="0" collapsed="false">
      <c r="A208" s="0" t="str">
        <f aca="false">IF(AND(Applications!C214&lt;&gt;"",Applications!F214&lt;&gt;"",Applications!G214&lt;&gt;St_Wishlist),INT(Applications!F214)+0.4+ROW()/1000000,"")</f>
        <v/>
      </c>
      <c r="B208" s="0" t="str">
        <f aca="false">"Applied · "&amp;Applications!C214</f>
        <v>Applied · </v>
      </c>
      <c r="C208" s="0" t="str">
        <f aca="false">B208</f>
        <v>Applied · </v>
      </c>
    </row>
    <row r="209" customFormat="false" ht="15" hidden="false" customHeight="false" outlineLevel="0" collapsed="false">
      <c r="A209" s="0" t="str">
        <f aca="false">IF(AND(Applications!C215&lt;&gt;"",Applications!F215&lt;&gt;"",Applications!G215&lt;&gt;St_Wishlist),INT(Applications!F215)+0.4+ROW()/1000000,"")</f>
        <v/>
      </c>
      <c r="B209" s="0" t="str">
        <f aca="false">"Applied · "&amp;Applications!C215</f>
        <v>Applied · </v>
      </c>
      <c r="C209" s="0" t="str">
        <f aca="false">B209</f>
        <v>Applied · </v>
      </c>
    </row>
    <row r="210" customFormat="false" ht="15" hidden="false" customHeight="false" outlineLevel="0" collapsed="false">
      <c r="A210" s="0" t="str">
        <f aca="false">IF(AND(Applications!C216&lt;&gt;"",Applications!F216&lt;&gt;"",Applications!G216&lt;&gt;St_Wishlist),INT(Applications!F216)+0.4+ROW()/1000000,"")</f>
        <v/>
      </c>
      <c r="B210" s="0" t="str">
        <f aca="false">"Applied · "&amp;Applications!C216</f>
        <v>Applied · </v>
      </c>
      <c r="C210" s="0" t="str">
        <f aca="false">B210</f>
        <v>Applied · </v>
      </c>
    </row>
    <row r="211" customFormat="false" ht="15" hidden="false" customHeight="false" outlineLevel="0" collapsed="false">
      <c r="A211" s="0" t="str">
        <f aca="false">IF(AND(Applications!C217&lt;&gt;"",Applications!F217&lt;&gt;"",Applications!G217&lt;&gt;St_Wishlist),INT(Applications!F217)+0.4+ROW()/1000000,"")</f>
        <v/>
      </c>
      <c r="B211" s="0" t="str">
        <f aca="false">"Applied · "&amp;Applications!C217</f>
        <v>Applied · </v>
      </c>
      <c r="C211" s="0" t="str">
        <f aca="false">B211</f>
        <v>Applied · </v>
      </c>
    </row>
    <row r="212" customFormat="false" ht="15" hidden="false" customHeight="false" outlineLevel="0" collapsed="false">
      <c r="A212" s="0" t="str">
        <f aca="false">IF(AND(Applications!C218&lt;&gt;"",Applications!F218&lt;&gt;"",Applications!G218&lt;&gt;St_Wishlist),INT(Applications!F218)+0.4+ROW()/1000000,"")</f>
        <v/>
      </c>
      <c r="B212" s="0" t="str">
        <f aca="false">"Applied · "&amp;Applications!C218</f>
        <v>Applied · </v>
      </c>
      <c r="C212" s="0" t="str">
        <f aca="false">B212</f>
        <v>Applied · </v>
      </c>
    </row>
    <row r="213" customFormat="false" ht="15" hidden="false" customHeight="false" outlineLevel="0" collapsed="false">
      <c r="A213" s="0" t="str">
        <f aca="false">IF(AND(Applications!C219&lt;&gt;"",Applications!F219&lt;&gt;"",Applications!G219&lt;&gt;St_Wishlist),INT(Applications!F219)+0.4+ROW()/1000000,"")</f>
        <v/>
      </c>
      <c r="B213" s="0" t="str">
        <f aca="false">"Applied · "&amp;Applications!C219</f>
        <v>Applied · </v>
      </c>
      <c r="C213" s="0" t="str">
        <f aca="false">B213</f>
        <v>Applied · </v>
      </c>
    </row>
    <row r="214" customFormat="false" ht="15" hidden="false" customHeight="false" outlineLevel="0" collapsed="false">
      <c r="A214" s="0" t="str">
        <f aca="false">IF(AND(Applications!C220&lt;&gt;"",Applications!F220&lt;&gt;"",Applications!G220&lt;&gt;St_Wishlist),INT(Applications!F220)+0.4+ROW()/1000000,"")</f>
        <v/>
      </c>
      <c r="B214" s="0" t="str">
        <f aca="false">"Applied · "&amp;Applications!C220</f>
        <v>Applied · </v>
      </c>
      <c r="C214" s="0" t="str">
        <f aca="false">B214</f>
        <v>Applied · </v>
      </c>
    </row>
    <row r="215" customFormat="false" ht="15" hidden="false" customHeight="false" outlineLevel="0" collapsed="false">
      <c r="A215" s="0" t="str">
        <f aca="false">IF(AND(Applications!C221&lt;&gt;"",Applications!F221&lt;&gt;"",Applications!G221&lt;&gt;St_Wishlist),INT(Applications!F221)+0.4+ROW()/1000000,"")</f>
        <v/>
      </c>
      <c r="B215" s="0" t="str">
        <f aca="false">"Applied · "&amp;Applications!C221</f>
        <v>Applied · </v>
      </c>
      <c r="C215" s="0" t="str">
        <f aca="false">B215</f>
        <v>Applied · </v>
      </c>
    </row>
    <row r="216" customFormat="false" ht="15" hidden="false" customHeight="false" outlineLevel="0" collapsed="false">
      <c r="A216" s="0" t="str">
        <f aca="false">IF(AND(Applications!C222&lt;&gt;"",Applications!F222&lt;&gt;"",Applications!G222&lt;&gt;St_Wishlist),INT(Applications!F222)+0.4+ROW()/1000000,"")</f>
        <v/>
      </c>
      <c r="B216" s="0" t="str">
        <f aca="false">"Applied · "&amp;Applications!C222</f>
        <v>Applied · </v>
      </c>
      <c r="C216" s="0" t="str">
        <f aca="false">B216</f>
        <v>Applied · </v>
      </c>
    </row>
    <row r="217" customFormat="false" ht="15" hidden="false" customHeight="false" outlineLevel="0" collapsed="false">
      <c r="A217" s="0" t="str">
        <f aca="false">IF(AND(Applications!C223&lt;&gt;"",Applications!F223&lt;&gt;"",Applications!G223&lt;&gt;St_Wishlist),INT(Applications!F223)+0.4+ROW()/1000000,"")</f>
        <v/>
      </c>
      <c r="B217" s="0" t="str">
        <f aca="false">"Applied · "&amp;Applications!C223</f>
        <v>Applied · </v>
      </c>
      <c r="C217" s="0" t="str">
        <f aca="false">B217</f>
        <v>Applied · </v>
      </c>
    </row>
    <row r="218" customFormat="false" ht="15" hidden="false" customHeight="false" outlineLevel="0" collapsed="false">
      <c r="A218" s="0" t="str">
        <f aca="false">IF(AND(Applications!C224&lt;&gt;"",Applications!F224&lt;&gt;"",Applications!G224&lt;&gt;St_Wishlist),INT(Applications!F224)+0.4+ROW()/1000000,"")</f>
        <v/>
      </c>
      <c r="B218" s="0" t="str">
        <f aca="false">"Applied · "&amp;Applications!C224</f>
        <v>Applied · </v>
      </c>
      <c r="C218" s="0" t="str">
        <f aca="false">B218</f>
        <v>Applied · </v>
      </c>
    </row>
    <row r="219" customFormat="false" ht="15" hidden="false" customHeight="false" outlineLevel="0" collapsed="false">
      <c r="A219" s="0" t="str">
        <f aca="false">IF(AND(Applications!C225&lt;&gt;"",Applications!F225&lt;&gt;"",Applications!G225&lt;&gt;St_Wishlist),INT(Applications!F225)+0.4+ROW()/1000000,"")</f>
        <v/>
      </c>
      <c r="B219" s="0" t="str">
        <f aca="false">"Applied · "&amp;Applications!C225</f>
        <v>Applied · </v>
      </c>
      <c r="C219" s="0" t="str">
        <f aca="false">B219</f>
        <v>Applied · </v>
      </c>
    </row>
    <row r="220" customFormat="false" ht="15" hidden="false" customHeight="false" outlineLevel="0" collapsed="false">
      <c r="A220" s="0" t="str">
        <f aca="false">IF(AND(Applications!C226&lt;&gt;"",Applications!F226&lt;&gt;"",Applications!G226&lt;&gt;St_Wishlist),INT(Applications!F226)+0.4+ROW()/1000000,"")</f>
        <v/>
      </c>
      <c r="B220" s="0" t="str">
        <f aca="false">"Applied · "&amp;Applications!C226</f>
        <v>Applied · </v>
      </c>
      <c r="C220" s="0" t="str">
        <f aca="false">B220</f>
        <v>Applied · </v>
      </c>
    </row>
    <row r="221" customFormat="false" ht="15" hidden="false" customHeight="false" outlineLevel="0" collapsed="false">
      <c r="A221" s="0" t="str">
        <f aca="false">IF(AND(Applications!C227&lt;&gt;"",Applications!F227&lt;&gt;"",Applications!G227&lt;&gt;St_Wishlist),INT(Applications!F227)+0.4+ROW()/1000000,"")</f>
        <v/>
      </c>
      <c r="B221" s="0" t="str">
        <f aca="false">"Applied · "&amp;Applications!C227</f>
        <v>Applied · </v>
      </c>
      <c r="C221" s="0" t="str">
        <f aca="false">B221</f>
        <v>Applied · </v>
      </c>
    </row>
    <row r="222" customFormat="false" ht="15" hidden="false" customHeight="false" outlineLevel="0" collapsed="false">
      <c r="A222" s="0" t="str">
        <f aca="false">IF(AND(Applications!C228&lt;&gt;"",Applications!F228&lt;&gt;"",Applications!G228&lt;&gt;St_Wishlist),INT(Applications!F228)+0.4+ROW()/1000000,"")</f>
        <v/>
      </c>
      <c r="B222" s="0" t="str">
        <f aca="false">"Applied · "&amp;Applications!C228</f>
        <v>Applied · </v>
      </c>
      <c r="C222" s="0" t="str">
        <f aca="false">B222</f>
        <v>Applied · </v>
      </c>
    </row>
    <row r="223" customFormat="false" ht="15" hidden="false" customHeight="false" outlineLevel="0" collapsed="false">
      <c r="A223" s="0" t="str">
        <f aca="false">IF(AND(Applications!C229&lt;&gt;"",Applications!F229&lt;&gt;"",Applications!G229&lt;&gt;St_Wishlist),INT(Applications!F229)+0.4+ROW()/1000000,"")</f>
        <v/>
      </c>
      <c r="B223" s="0" t="str">
        <f aca="false">"Applied · "&amp;Applications!C229</f>
        <v>Applied · </v>
      </c>
      <c r="C223" s="0" t="str">
        <f aca="false">B223</f>
        <v>Applied · </v>
      </c>
    </row>
    <row r="224" customFormat="false" ht="15" hidden="false" customHeight="false" outlineLevel="0" collapsed="false">
      <c r="A224" s="0" t="str">
        <f aca="false">IF(AND(Applications!C230&lt;&gt;"",Applications!F230&lt;&gt;"",Applications!G230&lt;&gt;St_Wishlist),INT(Applications!F230)+0.4+ROW()/1000000,"")</f>
        <v/>
      </c>
      <c r="B224" s="0" t="str">
        <f aca="false">"Applied · "&amp;Applications!C230</f>
        <v>Applied · </v>
      </c>
      <c r="C224" s="0" t="str">
        <f aca="false">B224</f>
        <v>Applied · </v>
      </c>
    </row>
    <row r="225" customFormat="false" ht="15" hidden="false" customHeight="false" outlineLevel="0" collapsed="false">
      <c r="A225" s="0" t="str">
        <f aca="false">IF(AND(Applications!C231&lt;&gt;"",Applications!F231&lt;&gt;"",Applications!G231&lt;&gt;St_Wishlist),INT(Applications!F231)+0.4+ROW()/1000000,"")</f>
        <v/>
      </c>
      <c r="B225" s="0" t="str">
        <f aca="false">"Applied · "&amp;Applications!C231</f>
        <v>Applied · </v>
      </c>
      <c r="C225" s="0" t="str">
        <f aca="false">B225</f>
        <v>Applied · </v>
      </c>
    </row>
    <row r="226" customFormat="false" ht="15" hidden="false" customHeight="false" outlineLevel="0" collapsed="false">
      <c r="A226" s="0" t="str">
        <f aca="false">IF(AND(Applications!C232&lt;&gt;"",Applications!F232&lt;&gt;"",Applications!G232&lt;&gt;St_Wishlist),INT(Applications!F232)+0.4+ROW()/1000000,"")</f>
        <v/>
      </c>
      <c r="B226" s="0" t="str">
        <f aca="false">"Applied · "&amp;Applications!C232</f>
        <v>Applied · </v>
      </c>
      <c r="C226" s="0" t="str">
        <f aca="false">B226</f>
        <v>Applied · </v>
      </c>
    </row>
    <row r="227" customFormat="false" ht="15" hidden="false" customHeight="false" outlineLevel="0" collapsed="false">
      <c r="A227" s="0" t="str">
        <f aca="false">IF(AND(Applications!C233&lt;&gt;"",Applications!F233&lt;&gt;"",Applications!G233&lt;&gt;St_Wishlist),INT(Applications!F233)+0.4+ROW()/1000000,"")</f>
        <v/>
      </c>
      <c r="B227" s="0" t="str">
        <f aca="false">"Applied · "&amp;Applications!C233</f>
        <v>Applied · </v>
      </c>
      <c r="C227" s="0" t="str">
        <f aca="false">B227</f>
        <v>Applied · </v>
      </c>
    </row>
    <row r="228" customFormat="false" ht="15" hidden="false" customHeight="false" outlineLevel="0" collapsed="false">
      <c r="A228" s="0" t="str">
        <f aca="false">IF(AND(Applications!C234&lt;&gt;"",Applications!F234&lt;&gt;"",Applications!G234&lt;&gt;St_Wishlist),INT(Applications!F234)+0.4+ROW()/1000000,"")</f>
        <v/>
      </c>
      <c r="B228" s="0" t="str">
        <f aca="false">"Applied · "&amp;Applications!C234</f>
        <v>Applied · </v>
      </c>
      <c r="C228" s="0" t="str">
        <f aca="false">B228</f>
        <v>Applied · </v>
      </c>
    </row>
    <row r="229" customFormat="false" ht="15" hidden="false" customHeight="false" outlineLevel="0" collapsed="false">
      <c r="A229" s="0" t="str">
        <f aca="false">IF(AND(Applications!C235&lt;&gt;"",Applications!F235&lt;&gt;"",Applications!G235&lt;&gt;St_Wishlist),INT(Applications!F235)+0.4+ROW()/1000000,"")</f>
        <v/>
      </c>
      <c r="B229" s="0" t="str">
        <f aca="false">"Applied · "&amp;Applications!C235</f>
        <v>Applied · </v>
      </c>
      <c r="C229" s="0" t="str">
        <f aca="false">B229</f>
        <v>Applied · </v>
      </c>
    </row>
    <row r="230" customFormat="false" ht="15" hidden="false" customHeight="false" outlineLevel="0" collapsed="false">
      <c r="A230" s="0" t="str">
        <f aca="false">IF(AND(Applications!C236&lt;&gt;"",Applications!F236&lt;&gt;"",Applications!G236&lt;&gt;St_Wishlist),INT(Applications!F236)+0.4+ROW()/1000000,"")</f>
        <v/>
      </c>
      <c r="B230" s="0" t="str">
        <f aca="false">"Applied · "&amp;Applications!C236</f>
        <v>Applied · </v>
      </c>
      <c r="C230" s="0" t="str">
        <f aca="false">B230</f>
        <v>Applied · </v>
      </c>
    </row>
    <row r="231" customFormat="false" ht="15" hidden="false" customHeight="false" outlineLevel="0" collapsed="false">
      <c r="A231" s="0" t="str">
        <f aca="false">IF(AND(Applications!C237&lt;&gt;"",Applications!F237&lt;&gt;"",Applications!G237&lt;&gt;St_Wishlist),INT(Applications!F237)+0.4+ROW()/1000000,"")</f>
        <v/>
      </c>
      <c r="B231" s="0" t="str">
        <f aca="false">"Applied · "&amp;Applications!C237</f>
        <v>Applied · </v>
      </c>
      <c r="C231" s="0" t="str">
        <f aca="false">B231</f>
        <v>Applied · </v>
      </c>
    </row>
    <row r="232" customFormat="false" ht="15" hidden="false" customHeight="false" outlineLevel="0" collapsed="false">
      <c r="A232" s="0" t="str">
        <f aca="false">IF(AND(Applications!C238&lt;&gt;"",Applications!F238&lt;&gt;"",Applications!G238&lt;&gt;St_Wishlist),INT(Applications!F238)+0.4+ROW()/1000000,"")</f>
        <v/>
      </c>
      <c r="B232" s="0" t="str">
        <f aca="false">"Applied · "&amp;Applications!C238</f>
        <v>Applied · </v>
      </c>
      <c r="C232" s="0" t="str">
        <f aca="false">B232</f>
        <v>Applied · </v>
      </c>
    </row>
    <row r="233" customFormat="false" ht="15" hidden="false" customHeight="false" outlineLevel="0" collapsed="false">
      <c r="A233" s="0" t="str">
        <f aca="false">IF(AND(Applications!C239&lt;&gt;"",Applications!F239&lt;&gt;"",Applications!G239&lt;&gt;St_Wishlist),INT(Applications!F239)+0.4+ROW()/1000000,"")</f>
        <v/>
      </c>
      <c r="B233" s="0" t="str">
        <f aca="false">"Applied · "&amp;Applications!C239</f>
        <v>Applied · </v>
      </c>
      <c r="C233" s="0" t="str">
        <f aca="false">B233</f>
        <v>Applied · </v>
      </c>
    </row>
    <row r="234" customFormat="false" ht="15" hidden="false" customHeight="false" outlineLevel="0" collapsed="false">
      <c r="A234" s="0" t="str">
        <f aca="false">IF(AND(Applications!C240&lt;&gt;"",Applications!F240&lt;&gt;"",Applications!G240&lt;&gt;St_Wishlist),INT(Applications!F240)+0.4+ROW()/1000000,"")</f>
        <v/>
      </c>
      <c r="B234" s="0" t="str">
        <f aca="false">"Applied · "&amp;Applications!C240</f>
        <v>Applied · </v>
      </c>
      <c r="C234" s="0" t="str">
        <f aca="false">B234</f>
        <v>Applied · </v>
      </c>
    </row>
    <row r="235" customFormat="false" ht="15" hidden="false" customHeight="false" outlineLevel="0" collapsed="false">
      <c r="A235" s="0" t="str">
        <f aca="false">IF(AND(Applications!C241&lt;&gt;"",Applications!F241&lt;&gt;"",Applications!G241&lt;&gt;St_Wishlist),INT(Applications!F241)+0.4+ROW()/1000000,"")</f>
        <v/>
      </c>
      <c r="B235" s="0" t="str">
        <f aca="false">"Applied · "&amp;Applications!C241</f>
        <v>Applied · </v>
      </c>
      <c r="C235" s="0" t="str">
        <f aca="false">B235</f>
        <v>Applied · </v>
      </c>
    </row>
    <row r="236" customFormat="false" ht="15" hidden="false" customHeight="false" outlineLevel="0" collapsed="false">
      <c r="A236" s="0" t="str">
        <f aca="false">IF(AND(Applications!C242&lt;&gt;"",Applications!F242&lt;&gt;"",Applications!G242&lt;&gt;St_Wishlist),INT(Applications!F242)+0.4+ROW()/1000000,"")</f>
        <v/>
      </c>
      <c r="B236" s="0" t="str">
        <f aca="false">"Applied · "&amp;Applications!C242</f>
        <v>Applied · </v>
      </c>
      <c r="C236" s="0" t="str">
        <f aca="false">B236</f>
        <v>Applied · </v>
      </c>
    </row>
    <row r="237" customFormat="false" ht="15" hidden="false" customHeight="false" outlineLevel="0" collapsed="false">
      <c r="A237" s="0" t="str">
        <f aca="false">IF(AND(Applications!C243&lt;&gt;"",Applications!F243&lt;&gt;"",Applications!G243&lt;&gt;St_Wishlist),INT(Applications!F243)+0.4+ROW()/1000000,"")</f>
        <v/>
      </c>
      <c r="B237" s="0" t="str">
        <f aca="false">"Applied · "&amp;Applications!C243</f>
        <v>Applied · </v>
      </c>
      <c r="C237" s="0" t="str">
        <f aca="false">B237</f>
        <v>Applied · </v>
      </c>
    </row>
    <row r="238" customFormat="false" ht="15" hidden="false" customHeight="false" outlineLevel="0" collapsed="false">
      <c r="A238" s="0" t="str">
        <f aca="false">IF(AND(Applications!C244&lt;&gt;"",Applications!F244&lt;&gt;"",Applications!G244&lt;&gt;St_Wishlist),INT(Applications!F244)+0.4+ROW()/1000000,"")</f>
        <v/>
      </c>
      <c r="B238" s="0" t="str">
        <f aca="false">"Applied · "&amp;Applications!C244</f>
        <v>Applied · </v>
      </c>
      <c r="C238" s="0" t="str">
        <f aca="false">B238</f>
        <v>Applied · </v>
      </c>
    </row>
    <row r="239" customFormat="false" ht="15" hidden="false" customHeight="false" outlineLevel="0" collapsed="false">
      <c r="A239" s="0" t="str">
        <f aca="false">IF(AND(Applications!C245&lt;&gt;"",Applications!F245&lt;&gt;"",Applications!G245&lt;&gt;St_Wishlist),INT(Applications!F245)+0.4+ROW()/1000000,"")</f>
        <v/>
      </c>
      <c r="B239" s="0" t="str">
        <f aca="false">"Applied · "&amp;Applications!C245</f>
        <v>Applied · </v>
      </c>
      <c r="C239" s="0" t="str">
        <f aca="false">B239</f>
        <v>Applied · </v>
      </c>
    </row>
    <row r="240" customFormat="false" ht="15" hidden="false" customHeight="false" outlineLevel="0" collapsed="false">
      <c r="A240" s="0" t="str">
        <f aca="false">IF(AND(Applications!C246&lt;&gt;"",Applications!F246&lt;&gt;"",Applications!G246&lt;&gt;St_Wishlist),INT(Applications!F246)+0.4+ROW()/1000000,"")</f>
        <v/>
      </c>
      <c r="B240" s="0" t="str">
        <f aca="false">"Applied · "&amp;Applications!C246</f>
        <v>Applied · </v>
      </c>
      <c r="C240" s="0" t="str">
        <f aca="false">B240</f>
        <v>Applied · </v>
      </c>
    </row>
    <row r="241" customFormat="false" ht="15" hidden="false" customHeight="false" outlineLevel="0" collapsed="false">
      <c r="A241" s="0" t="str">
        <f aca="false">IF(AND(Applications!C247&lt;&gt;"",Applications!F247&lt;&gt;"",Applications!G247&lt;&gt;St_Wishlist),INT(Applications!F247)+0.4+ROW()/1000000,"")</f>
        <v/>
      </c>
      <c r="B241" s="0" t="str">
        <f aca="false">"Applied · "&amp;Applications!C247</f>
        <v>Applied · </v>
      </c>
      <c r="C241" s="0" t="str">
        <f aca="false">B241</f>
        <v>Applied · </v>
      </c>
    </row>
    <row r="242" customFormat="false" ht="15" hidden="false" customHeight="false" outlineLevel="0" collapsed="false">
      <c r="A242" s="0" t="str">
        <f aca="false">IF(AND(Applications!C248&lt;&gt;"",Applications!F248&lt;&gt;"",Applications!G248&lt;&gt;St_Wishlist),INT(Applications!F248)+0.4+ROW()/1000000,"")</f>
        <v/>
      </c>
      <c r="B242" s="0" t="str">
        <f aca="false">"Applied · "&amp;Applications!C248</f>
        <v>Applied · </v>
      </c>
      <c r="C242" s="0" t="str">
        <f aca="false">B242</f>
        <v>Applied · </v>
      </c>
    </row>
    <row r="243" customFormat="false" ht="15" hidden="false" customHeight="false" outlineLevel="0" collapsed="false">
      <c r="A243" s="0" t="str">
        <f aca="false">IF(AND(Applications!C249&lt;&gt;"",Applications!F249&lt;&gt;"",Applications!G249&lt;&gt;St_Wishlist),INT(Applications!F249)+0.4+ROW()/1000000,"")</f>
        <v/>
      </c>
      <c r="B243" s="0" t="str">
        <f aca="false">"Applied · "&amp;Applications!C249</f>
        <v>Applied · </v>
      </c>
      <c r="C243" s="0" t="str">
        <f aca="false">B243</f>
        <v>Applied · </v>
      </c>
    </row>
    <row r="244" customFormat="false" ht="15" hidden="false" customHeight="false" outlineLevel="0" collapsed="false">
      <c r="A244" s="0" t="str">
        <f aca="false">IF(AND(Applications!C250&lt;&gt;"",Applications!F250&lt;&gt;"",Applications!G250&lt;&gt;St_Wishlist),INT(Applications!F250)+0.4+ROW()/1000000,"")</f>
        <v/>
      </c>
      <c r="B244" s="0" t="str">
        <f aca="false">"Applied · "&amp;Applications!C250</f>
        <v>Applied · </v>
      </c>
      <c r="C244" s="0" t="str">
        <f aca="false">B244</f>
        <v>Applied · </v>
      </c>
    </row>
    <row r="245" customFormat="false" ht="15" hidden="false" customHeight="false" outlineLevel="0" collapsed="false">
      <c r="A245" s="0" t="str">
        <f aca="false">IF(AND(Applications!C251&lt;&gt;"",Applications!F251&lt;&gt;"",Applications!G251&lt;&gt;St_Wishlist),INT(Applications!F251)+0.4+ROW()/1000000,"")</f>
        <v/>
      </c>
      <c r="B245" s="0" t="str">
        <f aca="false">"Applied · "&amp;Applications!C251</f>
        <v>Applied · </v>
      </c>
      <c r="C245" s="0" t="str">
        <f aca="false">B245</f>
        <v>Applied · </v>
      </c>
    </row>
    <row r="246" customFormat="false" ht="15" hidden="false" customHeight="false" outlineLevel="0" collapsed="false">
      <c r="A246" s="0" t="str">
        <f aca="false">IF(AND(Applications!C252&lt;&gt;"",Applications!F252&lt;&gt;"",Applications!G252&lt;&gt;St_Wishlist),INT(Applications!F252)+0.4+ROW()/1000000,"")</f>
        <v/>
      </c>
      <c r="B246" s="0" t="str">
        <f aca="false">"Applied · "&amp;Applications!C252</f>
        <v>Applied · </v>
      </c>
      <c r="C246" s="0" t="str">
        <f aca="false">B246</f>
        <v>Applied · </v>
      </c>
    </row>
    <row r="247" customFormat="false" ht="15" hidden="false" customHeight="false" outlineLevel="0" collapsed="false">
      <c r="A247" s="0" t="str">
        <f aca="false">IF(AND(Applications!C253&lt;&gt;"",Applications!F253&lt;&gt;"",Applications!G253&lt;&gt;St_Wishlist),INT(Applications!F253)+0.4+ROW()/1000000,"")</f>
        <v/>
      </c>
      <c r="B247" s="0" t="str">
        <f aca="false">"Applied · "&amp;Applications!C253</f>
        <v>Applied · </v>
      </c>
      <c r="C247" s="0" t="str">
        <f aca="false">B247</f>
        <v>Applied · </v>
      </c>
    </row>
    <row r="248" customFormat="false" ht="15" hidden="false" customHeight="false" outlineLevel="0" collapsed="false">
      <c r="A248" s="0" t="str">
        <f aca="false">IF(AND(Applications!C254&lt;&gt;"",Applications!F254&lt;&gt;"",Applications!G254&lt;&gt;St_Wishlist),INT(Applications!F254)+0.4+ROW()/1000000,"")</f>
        <v/>
      </c>
      <c r="B248" s="0" t="str">
        <f aca="false">"Applied · "&amp;Applications!C254</f>
        <v>Applied · </v>
      </c>
      <c r="C248" s="0" t="str">
        <f aca="false">B248</f>
        <v>Applied · </v>
      </c>
    </row>
    <row r="249" customFormat="false" ht="15" hidden="false" customHeight="false" outlineLevel="0" collapsed="false">
      <c r="A249" s="0" t="str">
        <f aca="false">IF(AND(Applications!C255&lt;&gt;"",Applications!F255&lt;&gt;"",Applications!G255&lt;&gt;St_Wishlist),INT(Applications!F255)+0.4+ROW()/1000000,"")</f>
        <v/>
      </c>
      <c r="B249" s="0" t="str">
        <f aca="false">"Applied · "&amp;Applications!C255</f>
        <v>Applied · </v>
      </c>
      <c r="C249" s="0" t="str">
        <f aca="false">B249</f>
        <v>Applied · </v>
      </c>
    </row>
    <row r="250" customFormat="false" ht="15" hidden="false" customHeight="false" outlineLevel="0" collapsed="false">
      <c r="A250" s="0" t="str">
        <f aca="false">IF(AND(Applications!C256&lt;&gt;"",Applications!F256&lt;&gt;"",Applications!G256&lt;&gt;St_Wishlist),INT(Applications!F256)+0.4+ROW()/1000000,"")</f>
        <v/>
      </c>
      <c r="B250" s="0" t="str">
        <f aca="false">"Applied · "&amp;Applications!C256</f>
        <v>Applied · </v>
      </c>
      <c r="C250" s="0" t="str">
        <f aca="false">B250</f>
        <v>Applied · </v>
      </c>
    </row>
    <row r="251" customFormat="false" ht="15" hidden="false" customHeight="false" outlineLevel="0" collapsed="false">
      <c r="A251" s="0" t="str">
        <f aca="false">IF(AND(Applications!C257&lt;&gt;"",Applications!F257&lt;&gt;"",Applications!G257&lt;&gt;St_Wishlist),INT(Applications!F257)+0.4+ROW()/1000000,"")</f>
        <v/>
      </c>
      <c r="B251" s="0" t="str">
        <f aca="false">"Applied · "&amp;Applications!C257</f>
        <v>Applied · </v>
      </c>
      <c r="C251" s="0" t="str">
        <f aca="false">B251</f>
        <v>Applied · </v>
      </c>
    </row>
    <row r="252" customFormat="false" ht="15" hidden="false" customHeight="false" outlineLevel="0" collapsed="false">
      <c r="A252" s="0" t="str">
        <f aca="false">IF(AND(Applications!C258&lt;&gt;"",Applications!F258&lt;&gt;"",Applications!G258&lt;&gt;St_Wishlist),INT(Applications!F258)+0.4+ROW()/1000000,"")</f>
        <v/>
      </c>
      <c r="B252" s="0" t="str">
        <f aca="false">"Applied · "&amp;Applications!C258</f>
        <v>Applied · </v>
      </c>
      <c r="C252" s="0" t="str">
        <f aca="false">B252</f>
        <v>Applied · </v>
      </c>
    </row>
    <row r="253" customFormat="false" ht="15" hidden="false" customHeight="false" outlineLevel="0" collapsed="false">
      <c r="A253" s="0" t="str">
        <f aca="false">IF(AND(Applications!C259&lt;&gt;"",Applications!F259&lt;&gt;"",Applications!G259&lt;&gt;St_Wishlist),INT(Applications!F259)+0.4+ROW()/1000000,"")</f>
        <v/>
      </c>
      <c r="B253" s="0" t="str">
        <f aca="false">"Applied · "&amp;Applications!C259</f>
        <v>Applied · </v>
      </c>
      <c r="C253" s="0" t="str">
        <f aca="false">B253</f>
        <v>Applied · </v>
      </c>
    </row>
    <row r="254" customFormat="false" ht="15" hidden="false" customHeight="false" outlineLevel="0" collapsed="false">
      <c r="A254" s="0" t="str">
        <f aca="false">IF(AND(Applications!C260&lt;&gt;"",Applications!F260&lt;&gt;"",Applications!G260&lt;&gt;St_Wishlist),INT(Applications!F260)+0.4+ROW()/1000000,"")</f>
        <v/>
      </c>
      <c r="B254" s="0" t="str">
        <f aca="false">"Applied · "&amp;Applications!C260</f>
        <v>Applied · </v>
      </c>
      <c r="C254" s="0" t="str">
        <f aca="false">B254</f>
        <v>Applied · </v>
      </c>
    </row>
    <row r="255" customFormat="false" ht="15" hidden="false" customHeight="false" outlineLevel="0" collapsed="false">
      <c r="A255" s="0" t="str">
        <f aca="false">IF(AND(Applications!C261&lt;&gt;"",Applications!F261&lt;&gt;"",Applications!G261&lt;&gt;St_Wishlist),INT(Applications!F261)+0.4+ROW()/1000000,"")</f>
        <v/>
      </c>
      <c r="B255" s="0" t="str">
        <f aca="false">"Applied · "&amp;Applications!C261</f>
        <v>Applied · </v>
      </c>
      <c r="C255" s="0" t="str">
        <f aca="false">B255</f>
        <v>Applied · </v>
      </c>
    </row>
    <row r="256" customFormat="false" ht="15" hidden="false" customHeight="false" outlineLevel="0" collapsed="false">
      <c r="A256" s="0" t="str">
        <f aca="false">IF(AND(Applications!C262&lt;&gt;"",Applications!F262&lt;&gt;"",Applications!G262&lt;&gt;St_Wishlist),INT(Applications!F262)+0.4+ROW()/1000000,"")</f>
        <v/>
      </c>
      <c r="B256" s="0" t="str">
        <f aca="false">"Applied · "&amp;Applications!C262</f>
        <v>Applied · </v>
      </c>
      <c r="C256" s="0" t="str">
        <f aca="false">B256</f>
        <v>Applied · </v>
      </c>
    </row>
    <row r="257" customFormat="false" ht="15" hidden="false" customHeight="false" outlineLevel="0" collapsed="false">
      <c r="A257" s="0" t="str">
        <f aca="false">IF(AND(Applications!C263&lt;&gt;"",Applications!F263&lt;&gt;"",Applications!G263&lt;&gt;St_Wishlist),INT(Applications!F263)+0.4+ROW()/1000000,"")</f>
        <v/>
      </c>
      <c r="B257" s="0" t="str">
        <f aca="false">"Applied · "&amp;Applications!C263</f>
        <v>Applied · </v>
      </c>
      <c r="C257" s="0" t="str">
        <f aca="false">B257</f>
        <v>Applied · </v>
      </c>
    </row>
    <row r="258" customFormat="false" ht="15" hidden="false" customHeight="false" outlineLevel="0" collapsed="false">
      <c r="A258" s="0" t="str">
        <f aca="false">IF(AND(Applications!C264&lt;&gt;"",Applications!F264&lt;&gt;"",Applications!G264&lt;&gt;St_Wishlist),INT(Applications!F264)+0.4+ROW()/1000000,"")</f>
        <v/>
      </c>
      <c r="B258" s="0" t="str">
        <f aca="false">"Applied · "&amp;Applications!C264</f>
        <v>Applied · </v>
      </c>
      <c r="C258" s="0" t="str">
        <f aca="false">B258</f>
        <v>Applied · </v>
      </c>
    </row>
    <row r="259" customFormat="false" ht="15" hidden="false" customHeight="false" outlineLevel="0" collapsed="false">
      <c r="A259" s="0" t="str">
        <f aca="false">IF(AND(Applications!C265&lt;&gt;"",Applications!F265&lt;&gt;"",Applications!G265&lt;&gt;St_Wishlist),INT(Applications!F265)+0.4+ROW()/1000000,"")</f>
        <v/>
      </c>
      <c r="B259" s="0" t="str">
        <f aca="false">"Applied · "&amp;Applications!C265</f>
        <v>Applied · </v>
      </c>
      <c r="C259" s="0" t="str">
        <f aca="false">B259</f>
        <v>Applied · </v>
      </c>
    </row>
    <row r="260" customFormat="false" ht="15" hidden="false" customHeight="false" outlineLevel="0" collapsed="false">
      <c r="A260" s="0" t="str">
        <f aca="false">IF(AND(Applications!C266&lt;&gt;"",Applications!F266&lt;&gt;"",Applications!G266&lt;&gt;St_Wishlist),INT(Applications!F266)+0.4+ROW()/1000000,"")</f>
        <v/>
      </c>
      <c r="B260" s="0" t="str">
        <f aca="false">"Applied · "&amp;Applications!C266</f>
        <v>Applied · </v>
      </c>
      <c r="C260" s="0" t="str">
        <f aca="false">B260</f>
        <v>Applied · </v>
      </c>
    </row>
    <row r="261" customFormat="false" ht="15" hidden="false" customHeight="false" outlineLevel="0" collapsed="false">
      <c r="A261" s="0" t="str">
        <f aca="false">IF(AND(Applications!C267&lt;&gt;"",Applications!F267&lt;&gt;"",Applications!G267&lt;&gt;St_Wishlist),INT(Applications!F267)+0.4+ROW()/1000000,"")</f>
        <v/>
      </c>
      <c r="B261" s="0" t="str">
        <f aca="false">"Applied · "&amp;Applications!C267</f>
        <v>Applied · </v>
      </c>
      <c r="C261" s="0" t="str">
        <f aca="false">B261</f>
        <v>Applied · </v>
      </c>
    </row>
    <row r="262" customFormat="false" ht="15" hidden="false" customHeight="false" outlineLevel="0" collapsed="false">
      <c r="A262" s="0" t="str">
        <f aca="false">IF(AND(Applications!C268&lt;&gt;"",Applications!F268&lt;&gt;"",Applications!G268&lt;&gt;St_Wishlist),INT(Applications!F268)+0.4+ROW()/1000000,"")</f>
        <v/>
      </c>
      <c r="B262" s="0" t="str">
        <f aca="false">"Applied · "&amp;Applications!C268</f>
        <v>Applied · </v>
      </c>
      <c r="C262" s="0" t="str">
        <f aca="false">B262</f>
        <v>Applied · </v>
      </c>
    </row>
    <row r="263" customFormat="false" ht="15" hidden="false" customHeight="false" outlineLevel="0" collapsed="false">
      <c r="A263" s="0" t="str">
        <f aca="false">IF(AND(Applications!C269&lt;&gt;"",Applications!F269&lt;&gt;"",Applications!G269&lt;&gt;St_Wishlist),INT(Applications!F269)+0.4+ROW()/1000000,"")</f>
        <v/>
      </c>
      <c r="B263" s="0" t="str">
        <f aca="false">"Applied · "&amp;Applications!C269</f>
        <v>Applied · </v>
      </c>
      <c r="C263" s="0" t="str">
        <f aca="false">B263</f>
        <v>Applied · </v>
      </c>
    </row>
    <row r="264" customFormat="false" ht="15" hidden="false" customHeight="false" outlineLevel="0" collapsed="false">
      <c r="A264" s="0" t="str">
        <f aca="false">IF(AND(Applications!C270&lt;&gt;"",Applications!F270&lt;&gt;"",Applications!G270&lt;&gt;St_Wishlist),INT(Applications!F270)+0.4+ROW()/1000000,"")</f>
        <v/>
      </c>
      <c r="B264" s="0" t="str">
        <f aca="false">"Applied · "&amp;Applications!C270</f>
        <v>Applied · </v>
      </c>
      <c r="C264" s="0" t="str">
        <f aca="false">B264</f>
        <v>Applied · </v>
      </c>
    </row>
    <row r="265" customFormat="false" ht="15" hidden="false" customHeight="false" outlineLevel="0" collapsed="false">
      <c r="A265" s="0" t="str">
        <f aca="false">IF(AND(Applications!C271&lt;&gt;"",Applications!F271&lt;&gt;"",Applications!G271&lt;&gt;St_Wishlist),INT(Applications!F271)+0.4+ROW()/1000000,"")</f>
        <v/>
      </c>
      <c r="B265" s="0" t="str">
        <f aca="false">"Applied · "&amp;Applications!C271</f>
        <v>Applied · </v>
      </c>
      <c r="C265" s="0" t="str">
        <f aca="false">B265</f>
        <v>Applied · </v>
      </c>
    </row>
    <row r="266" customFormat="false" ht="15" hidden="false" customHeight="false" outlineLevel="0" collapsed="false">
      <c r="A266" s="0" t="str">
        <f aca="false">IF(AND(Applications!C272&lt;&gt;"",Applications!F272&lt;&gt;"",Applications!G272&lt;&gt;St_Wishlist),INT(Applications!F272)+0.4+ROW()/1000000,"")</f>
        <v/>
      </c>
      <c r="B266" s="0" t="str">
        <f aca="false">"Applied · "&amp;Applications!C272</f>
        <v>Applied · </v>
      </c>
      <c r="C266" s="0" t="str">
        <f aca="false">B266</f>
        <v>Applied · </v>
      </c>
    </row>
    <row r="267" customFormat="false" ht="15" hidden="false" customHeight="false" outlineLevel="0" collapsed="false">
      <c r="A267" s="0" t="str">
        <f aca="false">IF(AND(Applications!C273&lt;&gt;"",Applications!F273&lt;&gt;"",Applications!G273&lt;&gt;St_Wishlist),INT(Applications!F273)+0.4+ROW()/1000000,"")</f>
        <v/>
      </c>
      <c r="B267" s="0" t="str">
        <f aca="false">"Applied · "&amp;Applications!C273</f>
        <v>Applied · </v>
      </c>
      <c r="C267" s="0" t="str">
        <f aca="false">B267</f>
        <v>Applied · </v>
      </c>
    </row>
    <row r="268" customFormat="false" ht="15" hidden="false" customHeight="false" outlineLevel="0" collapsed="false">
      <c r="A268" s="0" t="str">
        <f aca="false">IF(AND(Applications!C274&lt;&gt;"",Applications!F274&lt;&gt;"",Applications!G274&lt;&gt;St_Wishlist),INT(Applications!F274)+0.4+ROW()/1000000,"")</f>
        <v/>
      </c>
      <c r="B268" s="0" t="str">
        <f aca="false">"Applied · "&amp;Applications!C274</f>
        <v>Applied · </v>
      </c>
      <c r="C268" s="0" t="str">
        <f aca="false">B268</f>
        <v>Applied · </v>
      </c>
    </row>
    <row r="269" customFormat="false" ht="15" hidden="false" customHeight="false" outlineLevel="0" collapsed="false">
      <c r="A269" s="0" t="str">
        <f aca="false">IF(AND(Applications!C275&lt;&gt;"",Applications!F275&lt;&gt;"",Applications!G275&lt;&gt;St_Wishlist),INT(Applications!F275)+0.4+ROW()/1000000,"")</f>
        <v/>
      </c>
      <c r="B269" s="0" t="str">
        <f aca="false">"Applied · "&amp;Applications!C275</f>
        <v>Applied · </v>
      </c>
      <c r="C269" s="0" t="str">
        <f aca="false">B269</f>
        <v>Applied · </v>
      </c>
    </row>
    <row r="270" customFormat="false" ht="15" hidden="false" customHeight="false" outlineLevel="0" collapsed="false">
      <c r="A270" s="0" t="str">
        <f aca="false">IF(AND(Applications!C276&lt;&gt;"",Applications!F276&lt;&gt;"",Applications!G276&lt;&gt;St_Wishlist),INT(Applications!F276)+0.4+ROW()/1000000,"")</f>
        <v/>
      </c>
      <c r="B270" s="0" t="str">
        <f aca="false">"Applied · "&amp;Applications!C276</f>
        <v>Applied · </v>
      </c>
      <c r="C270" s="0" t="str">
        <f aca="false">B270</f>
        <v>Applied · </v>
      </c>
    </row>
    <row r="271" customFormat="false" ht="15" hidden="false" customHeight="false" outlineLevel="0" collapsed="false">
      <c r="A271" s="0" t="str">
        <f aca="false">IF(AND(Applications!C277&lt;&gt;"",Applications!F277&lt;&gt;"",Applications!G277&lt;&gt;St_Wishlist),INT(Applications!F277)+0.4+ROW()/1000000,"")</f>
        <v/>
      </c>
      <c r="B271" s="0" t="str">
        <f aca="false">"Applied · "&amp;Applications!C277</f>
        <v>Applied · </v>
      </c>
      <c r="C271" s="0" t="str">
        <f aca="false">B271</f>
        <v>Applied · </v>
      </c>
    </row>
    <row r="272" customFormat="false" ht="15" hidden="false" customHeight="false" outlineLevel="0" collapsed="false">
      <c r="A272" s="0" t="str">
        <f aca="false">IF(AND(Applications!C278&lt;&gt;"",Applications!F278&lt;&gt;"",Applications!G278&lt;&gt;St_Wishlist),INT(Applications!F278)+0.4+ROW()/1000000,"")</f>
        <v/>
      </c>
      <c r="B272" s="0" t="str">
        <f aca="false">"Applied · "&amp;Applications!C278</f>
        <v>Applied · </v>
      </c>
      <c r="C272" s="0" t="str">
        <f aca="false">B272</f>
        <v>Applied · </v>
      </c>
    </row>
    <row r="273" customFormat="false" ht="15" hidden="false" customHeight="false" outlineLevel="0" collapsed="false">
      <c r="A273" s="0" t="str">
        <f aca="false">IF(AND(Applications!C279&lt;&gt;"",Applications!F279&lt;&gt;"",Applications!G279&lt;&gt;St_Wishlist),INT(Applications!F279)+0.4+ROW()/1000000,"")</f>
        <v/>
      </c>
      <c r="B273" s="0" t="str">
        <f aca="false">"Applied · "&amp;Applications!C279</f>
        <v>Applied · </v>
      </c>
      <c r="C273" s="0" t="str">
        <f aca="false">B273</f>
        <v>Applied · </v>
      </c>
    </row>
    <row r="274" customFormat="false" ht="15" hidden="false" customHeight="false" outlineLevel="0" collapsed="false">
      <c r="A274" s="0" t="str">
        <f aca="false">IF(AND(Applications!C280&lt;&gt;"",Applications!F280&lt;&gt;"",Applications!G280&lt;&gt;St_Wishlist),INT(Applications!F280)+0.4+ROW()/1000000,"")</f>
        <v/>
      </c>
      <c r="B274" s="0" t="str">
        <f aca="false">"Applied · "&amp;Applications!C280</f>
        <v>Applied · </v>
      </c>
      <c r="C274" s="0" t="str">
        <f aca="false">B274</f>
        <v>Applied · </v>
      </c>
    </row>
    <row r="275" customFormat="false" ht="15" hidden="false" customHeight="false" outlineLevel="0" collapsed="false">
      <c r="A275" s="0" t="str">
        <f aca="false">IF(AND(Applications!C281&lt;&gt;"",Applications!F281&lt;&gt;"",Applications!G281&lt;&gt;St_Wishlist),INT(Applications!F281)+0.4+ROW()/1000000,"")</f>
        <v/>
      </c>
      <c r="B275" s="0" t="str">
        <f aca="false">"Applied · "&amp;Applications!C281</f>
        <v>Applied · </v>
      </c>
      <c r="C275" s="0" t="str">
        <f aca="false">B275</f>
        <v>Applied · </v>
      </c>
    </row>
    <row r="276" customFormat="false" ht="15" hidden="false" customHeight="false" outlineLevel="0" collapsed="false">
      <c r="A276" s="0" t="str">
        <f aca="false">IF(AND(Applications!C282&lt;&gt;"",Applications!F282&lt;&gt;"",Applications!G282&lt;&gt;St_Wishlist),INT(Applications!F282)+0.4+ROW()/1000000,"")</f>
        <v/>
      </c>
      <c r="B276" s="0" t="str">
        <f aca="false">"Applied · "&amp;Applications!C282</f>
        <v>Applied · </v>
      </c>
      <c r="C276" s="0" t="str">
        <f aca="false">B276</f>
        <v>Applied · </v>
      </c>
    </row>
    <row r="277" customFormat="false" ht="15" hidden="false" customHeight="false" outlineLevel="0" collapsed="false">
      <c r="A277" s="0" t="str">
        <f aca="false">IF(AND(Applications!C283&lt;&gt;"",Applications!F283&lt;&gt;"",Applications!G283&lt;&gt;St_Wishlist),INT(Applications!F283)+0.4+ROW()/1000000,"")</f>
        <v/>
      </c>
      <c r="B277" s="0" t="str">
        <f aca="false">"Applied · "&amp;Applications!C283</f>
        <v>Applied · </v>
      </c>
      <c r="C277" s="0" t="str">
        <f aca="false">B277</f>
        <v>Applied · </v>
      </c>
    </row>
    <row r="278" customFormat="false" ht="15" hidden="false" customHeight="false" outlineLevel="0" collapsed="false">
      <c r="A278" s="0" t="str">
        <f aca="false">IF(AND(Applications!C284&lt;&gt;"",Applications!F284&lt;&gt;"",Applications!G284&lt;&gt;St_Wishlist),INT(Applications!F284)+0.4+ROW()/1000000,"")</f>
        <v/>
      </c>
      <c r="B278" s="0" t="str">
        <f aca="false">"Applied · "&amp;Applications!C284</f>
        <v>Applied · </v>
      </c>
      <c r="C278" s="0" t="str">
        <f aca="false">B278</f>
        <v>Applied · </v>
      </c>
    </row>
    <row r="279" customFormat="false" ht="15" hidden="false" customHeight="false" outlineLevel="0" collapsed="false">
      <c r="A279" s="0" t="str">
        <f aca="false">IF(AND(Applications!C285&lt;&gt;"",Applications!F285&lt;&gt;"",Applications!G285&lt;&gt;St_Wishlist),INT(Applications!F285)+0.4+ROW()/1000000,"")</f>
        <v/>
      </c>
      <c r="B279" s="0" t="str">
        <f aca="false">"Applied · "&amp;Applications!C285</f>
        <v>Applied · </v>
      </c>
      <c r="C279" s="0" t="str">
        <f aca="false">B279</f>
        <v>Applied · </v>
      </c>
    </row>
    <row r="280" customFormat="false" ht="15" hidden="false" customHeight="false" outlineLevel="0" collapsed="false">
      <c r="A280" s="0" t="str">
        <f aca="false">IF(AND(Applications!C286&lt;&gt;"",Applications!F286&lt;&gt;"",Applications!G286&lt;&gt;St_Wishlist),INT(Applications!F286)+0.4+ROW()/1000000,"")</f>
        <v/>
      </c>
      <c r="B280" s="0" t="str">
        <f aca="false">"Applied · "&amp;Applications!C286</f>
        <v>Applied · </v>
      </c>
      <c r="C280" s="0" t="str">
        <f aca="false">B280</f>
        <v>Applied · </v>
      </c>
    </row>
    <row r="281" customFormat="false" ht="15" hidden="false" customHeight="false" outlineLevel="0" collapsed="false">
      <c r="A281" s="0" t="str">
        <f aca="false">IF(AND(Applications!C287&lt;&gt;"",Applications!F287&lt;&gt;"",Applications!G287&lt;&gt;St_Wishlist),INT(Applications!F287)+0.4+ROW()/1000000,"")</f>
        <v/>
      </c>
      <c r="B281" s="0" t="str">
        <f aca="false">"Applied · "&amp;Applications!C287</f>
        <v>Applied · </v>
      </c>
      <c r="C281" s="0" t="str">
        <f aca="false">B281</f>
        <v>Applied · </v>
      </c>
    </row>
    <row r="282" customFormat="false" ht="15" hidden="false" customHeight="false" outlineLevel="0" collapsed="false">
      <c r="A282" s="0" t="str">
        <f aca="false">IF(AND(Applications!C288&lt;&gt;"",Applications!F288&lt;&gt;"",Applications!G288&lt;&gt;St_Wishlist),INT(Applications!F288)+0.4+ROW()/1000000,"")</f>
        <v/>
      </c>
      <c r="B282" s="0" t="str">
        <f aca="false">"Applied · "&amp;Applications!C288</f>
        <v>Applied · </v>
      </c>
      <c r="C282" s="0" t="str">
        <f aca="false">B282</f>
        <v>Applied · </v>
      </c>
    </row>
    <row r="283" customFormat="false" ht="15" hidden="false" customHeight="false" outlineLevel="0" collapsed="false">
      <c r="A283" s="0" t="str">
        <f aca="false">IF(AND(Applications!C289&lt;&gt;"",Applications!F289&lt;&gt;"",Applications!G289&lt;&gt;St_Wishlist),INT(Applications!F289)+0.4+ROW()/1000000,"")</f>
        <v/>
      </c>
      <c r="B283" s="0" t="str">
        <f aca="false">"Applied · "&amp;Applications!C289</f>
        <v>Applied · </v>
      </c>
      <c r="C283" s="0" t="str">
        <f aca="false">B283</f>
        <v>Applied · </v>
      </c>
    </row>
    <row r="284" customFormat="false" ht="15" hidden="false" customHeight="false" outlineLevel="0" collapsed="false">
      <c r="A284" s="0" t="str">
        <f aca="false">IF(AND(Applications!C290&lt;&gt;"",Applications!F290&lt;&gt;"",Applications!G290&lt;&gt;St_Wishlist),INT(Applications!F290)+0.4+ROW()/1000000,"")</f>
        <v/>
      </c>
      <c r="B284" s="0" t="str">
        <f aca="false">"Applied · "&amp;Applications!C290</f>
        <v>Applied · </v>
      </c>
      <c r="C284" s="0" t="str">
        <f aca="false">B284</f>
        <v>Applied · </v>
      </c>
    </row>
    <row r="285" customFormat="false" ht="15" hidden="false" customHeight="false" outlineLevel="0" collapsed="false">
      <c r="A285" s="0" t="str">
        <f aca="false">IF(AND(Applications!C291&lt;&gt;"",Applications!F291&lt;&gt;"",Applications!G291&lt;&gt;St_Wishlist),INT(Applications!F291)+0.4+ROW()/1000000,"")</f>
        <v/>
      </c>
      <c r="B285" s="0" t="str">
        <f aca="false">"Applied · "&amp;Applications!C291</f>
        <v>Applied · </v>
      </c>
      <c r="C285" s="0" t="str">
        <f aca="false">B285</f>
        <v>Applied · </v>
      </c>
    </row>
    <row r="286" customFormat="false" ht="15" hidden="false" customHeight="false" outlineLevel="0" collapsed="false">
      <c r="A286" s="0" t="str">
        <f aca="false">IF(AND(Applications!C292&lt;&gt;"",Applications!F292&lt;&gt;"",Applications!G292&lt;&gt;St_Wishlist),INT(Applications!F292)+0.4+ROW()/1000000,"")</f>
        <v/>
      </c>
      <c r="B286" s="0" t="str">
        <f aca="false">"Applied · "&amp;Applications!C292</f>
        <v>Applied · </v>
      </c>
      <c r="C286" s="0" t="str">
        <f aca="false">B286</f>
        <v>Applied · </v>
      </c>
    </row>
    <row r="287" customFormat="false" ht="15" hidden="false" customHeight="false" outlineLevel="0" collapsed="false">
      <c r="A287" s="0" t="str">
        <f aca="false">IF(AND(Applications!C293&lt;&gt;"",Applications!F293&lt;&gt;"",Applications!G293&lt;&gt;St_Wishlist),INT(Applications!F293)+0.4+ROW()/1000000,"")</f>
        <v/>
      </c>
      <c r="B287" s="0" t="str">
        <f aca="false">"Applied · "&amp;Applications!C293</f>
        <v>Applied · </v>
      </c>
      <c r="C287" s="0" t="str">
        <f aca="false">B287</f>
        <v>Applied · </v>
      </c>
    </row>
    <row r="288" customFormat="false" ht="15" hidden="false" customHeight="false" outlineLevel="0" collapsed="false">
      <c r="A288" s="0" t="str">
        <f aca="false">IF(AND(Applications!C294&lt;&gt;"",Applications!F294&lt;&gt;"",Applications!G294&lt;&gt;St_Wishlist),INT(Applications!F294)+0.4+ROW()/1000000,"")</f>
        <v/>
      </c>
      <c r="B288" s="0" t="str">
        <f aca="false">"Applied · "&amp;Applications!C294</f>
        <v>Applied · </v>
      </c>
      <c r="C288" s="0" t="str">
        <f aca="false">B288</f>
        <v>Applied · </v>
      </c>
    </row>
    <row r="289" customFormat="false" ht="15" hidden="false" customHeight="false" outlineLevel="0" collapsed="false">
      <c r="A289" s="0" t="str">
        <f aca="false">IF(AND(Applications!C295&lt;&gt;"",Applications!F295&lt;&gt;"",Applications!G295&lt;&gt;St_Wishlist),INT(Applications!F295)+0.4+ROW()/1000000,"")</f>
        <v/>
      </c>
      <c r="B289" s="0" t="str">
        <f aca="false">"Applied · "&amp;Applications!C295</f>
        <v>Applied · </v>
      </c>
      <c r="C289" s="0" t="str">
        <f aca="false">B289</f>
        <v>Applied · </v>
      </c>
    </row>
    <row r="290" customFormat="false" ht="15" hidden="false" customHeight="false" outlineLevel="0" collapsed="false">
      <c r="A290" s="0" t="str">
        <f aca="false">IF(AND(Applications!C296&lt;&gt;"",Applications!F296&lt;&gt;"",Applications!G296&lt;&gt;St_Wishlist),INT(Applications!F296)+0.4+ROW()/1000000,"")</f>
        <v/>
      </c>
      <c r="B290" s="0" t="str">
        <f aca="false">"Applied · "&amp;Applications!C296</f>
        <v>Applied · </v>
      </c>
      <c r="C290" s="0" t="str">
        <f aca="false">B290</f>
        <v>Applied · </v>
      </c>
    </row>
    <row r="291" customFormat="false" ht="15" hidden="false" customHeight="false" outlineLevel="0" collapsed="false">
      <c r="A291" s="0" t="str">
        <f aca="false">IF(AND(Applications!C297&lt;&gt;"",Applications!F297&lt;&gt;"",Applications!G297&lt;&gt;St_Wishlist),INT(Applications!F297)+0.4+ROW()/1000000,"")</f>
        <v/>
      </c>
      <c r="B291" s="0" t="str">
        <f aca="false">"Applied · "&amp;Applications!C297</f>
        <v>Applied · </v>
      </c>
      <c r="C291" s="0" t="str">
        <f aca="false">B291</f>
        <v>Applied · </v>
      </c>
    </row>
    <row r="292" customFormat="false" ht="15" hidden="false" customHeight="false" outlineLevel="0" collapsed="false">
      <c r="A292" s="0" t="str">
        <f aca="false">IF(AND(Applications!C298&lt;&gt;"",Applications!F298&lt;&gt;"",Applications!G298&lt;&gt;St_Wishlist),INT(Applications!F298)+0.4+ROW()/1000000,"")</f>
        <v/>
      </c>
      <c r="B292" s="0" t="str">
        <f aca="false">"Applied · "&amp;Applications!C298</f>
        <v>Applied · </v>
      </c>
      <c r="C292" s="0" t="str">
        <f aca="false">B292</f>
        <v>Applied · </v>
      </c>
    </row>
    <row r="293" customFormat="false" ht="15" hidden="false" customHeight="false" outlineLevel="0" collapsed="false">
      <c r="A293" s="0" t="str">
        <f aca="false">IF(AND(Applications!C299&lt;&gt;"",Applications!F299&lt;&gt;"",Applications!G299&lt;&gt;St_Wishlist),INT(Applications!F299)+0.4+ROW()/1000000,"")</f>
        <v/>
      </c>
      <c r="B293" s="0" t="str">
        <f aca="false">"Applied · "&amp;Applications!C299</f>
        <v>Applied · </v>
      </c>
      <c r="C293" s="0" t="str">
        <f aca="false">B293</f>
        <v>Applied · </v>
      </c>
    </row>
    <row r="294" customFormat="false" ht="15" hidden="false" customHeight="false" outlineLevel="0" collapsed="false">
      <c r="A294" s="0" t="str">
        <f aca="false">IF(AND(Applications!C300&lt;&gt;"",Applications!F300&lt;&gt;"",Applications!G300&lt;&gt;St_Wishlist),INT(Applications!F300)+0.4+ROW()/1000000,"")</f>
        <v/>
      </c>
      <c r="B294" s="0" t="str">
        <f aca="false">"Applied · "&amp;Applications!C300</f>
        <v>Applied · </v>
      </c>
      <c r="C294" s="0" t="str">
        <f aca="false">B294</f>
        <v>Applied · </v>
      </c>
    </row>
    <row r="295" customFormat="false" ht="15" hidden="false" customHeight="false" outlineLevel="0" collapsed="false">
      <c r="A295" s="0" t="str">
        <f aca="false">IF(AND(Applications!C301&lt;&gt;"",Applications!F301&lt;&gt;"",Applications!G301&lt;&gt;St_Wishlist),INT(Applications!F301)+0.4+ROW()/1000000,"")</f>
        <v/>
      </c>
      <c r="B295" s="0" t="str">
        <f aca="false">"Applied · "&amp;Applications!C301</f>
        <v>Applied · </v>
      </c>
      <c r="C295" s="0" t="str">
        <f aca="false">B295</f>
        <v>Applied · </v>
      </c>
    </row>
    <row r="296" customFormat="false" ht="15" hidden="false" customHeight="false" outlineLevel="0" collapsed="false">
      <c r="A296" s="0" t="str">
        <f aca="false">IF(AND(Applications!C302&lt;&gt;"",Applications!F302&lt;&gt;"",Applications!G302&lt;&gt;St_Wishlist),INT(Applications!F302)+0.4+ROW()/1000000,"")</f>
        <v/>
      </c>
      <c r="B296" s="0" t="str">
        <f aca="false">"Applied · "&amp;Applications!C302</f>
        <v>Applied · </v>
      </c>
      <c r="C296" s="0" t="str">
        <f aca="false">B296</f>
        <v>Applied · </v>
      </c>
    </row>
    <row r="297" customFormat="false" ht="15" hidden="false" customHeight="false" outlineLevel="0" collapsed="false">
      <c r="A297" s="0" t="str">
        <f aca="false">IF(AND(Applications!C303&lt;&gt;"",Applications!F303&lt;&gt;"",Applications!G303&lt;&gt;St_Wishlist),INT(Applications!F303)+0.4+ROW()/1000000,"")</f>
        <v/>
      </c>
      <c r="B297" s="0" t="str">
        <f aca="false">"Applied · "&amp;Applications!C303</f>
        <v>Applied · </v>
      </c>
      <c r="C297" s="0" t="str">
        <f aca="false">B297</f>
        <v>Applied · </v>
      </c>
    </row>
    <row r="298" customFormat="false" ht="15" hidden="false" customHeight="false" outlineLevel="0" collapsed="false">
      <c r="A298" s="0" t="str">
        <f aca="false">IF(AND(Applications!C304&lt;&gt;"",Applications!F304&lt;&gt;"",Applications!G304&lt;&gt;St_Wishlist),INT(Applications!F304)+0.4+ROW()/1000000,"")</f>
        <v/>
      </c>
      <c r="B298" s="0" t="str">
        <f aca="false">"Applied · "&amp;Applications!C304</f>
        <v>Applied · </v>
      </c>
      <c r="C298" s="0" t="str">
        <f aca="false">B298</f>
        <v>Applied · </v>
      </c>
    </row>
    <row r="299" customFormat="false" ht="15" hidden="false" customHeight="false" outlineLevel="0" collapsed="false">
      <c r="A299" s="0" t="str">
        <f aca="false">IF(AND(Applications!C305&lt;&gt;"",Applications!F305&lt;&gt;"",Applications!G305&lt;&gt;St_Wishlist),INT(Applications!F305)+0.4+ROW()/1000000,"")</f>
        <v/>
      </c>
      <c r="B299" s="0" t="str">
        <f aca="false">"Applied · "&amp;Applications!C305</f>
        <v>Applied · </v>
      </c>
      <c r="C299" s="0" t="str">
        <f aca="false">B299</f>
        <v>Applied · </v>
      </c>
    </row>
    <row r="300" customFormat="false" ht="15" hidden="false" customHeight="false" outlineLevel="0" collapsed="false">
      <c r="A300" s="0" t="str">
        <f aca="false">IF(AND(Applications!C306&lt;&gt;"",Applications!F306&lt;&gt;"",Applications!G306&lt;&gt;St_Wishlist),INT(Applications!F306)+0.4+ROW()/1000000,"")</f>
        <v/>
      </c>
      <c r="B300" s="0" t="str">
        <f aca="false">"Applied · "&amp;Applications!C306</f>
        <v>Applied · </v>
      </c>
      <c r="C300" s="0" t="str">
        <f aca="false">B300</f>
        <v>Applied · </v>
      </c>
    </row>
    <row r="301" customFormat="false" ht="15" hidden="false" customHeight="false" outlineLevel="0" collapsed="false">
      <c r="A301" s="0" t="str">
        <f aca="false">IF(AND(Applications!C307&lt;&gt;"",Applications!F307&lt;&gt;"",Applications!G307&lt;&gt;St_Wishlist),INT(Applications!F307)+0.4+ROW()/1000000,"")</f>
        <v/>
      </c>
      <c r="B301" s="0" t="str">
        <f aca="false">"Applied · "&amp;Applications!C307</f>
        <v>Applied · </v>
      </c>
      <c r="C301" s="0" t="str">
        <f aca="false">B301</f>
        <v>Applied · </v>
      </c>
    </row>
    <row r="302" customFormat="false" ht="15" hidden="false" customHeight="false" outlineLevel="0" collapsed="false">
      <c r="A302" s="0" t="str">
        <f aca="false">IF(AND(Applications!C308&lt;&gt;"",Applications!F308&lt;&gt;"",Applications!G308&lt;&gt;St_Wishlist),INT(Applications!F308)+0.4+ROW()/1000000,"")</f>
        <v/>
      </c>
      <c r="B302" s="0" t="str">
        <f aca="false">"Applied · "&amp;Applications!C308</f>
        <v>Applied · </v>
      </c>
      <c r="C302" s="0" t="str">
        <f aca="false">B302</f>
        <v>Applied · </v>
      </c>
    </row>
    <row r="303" customFormat="false" ht="15" hidden="false" customHeight="false" outlineLevel="0" collapsed="false">
      <c r="A303" s="0" t="str">
        <f aca="false">IF(AND(Applications!C309&lt;&gt;"",Applications!F309&lt;&gt;"",Applications!G309&lt;&gt;St_Wishlist),INT(Applications!F309)+0.4+ROW()/1000000,"")</f>
        <v/>
      </c>
      <c r="B303" s="0" t="str">
        <f aca="false">"Applied · "&amp;Applications!C309</f>
        <v>Applied · </v>
      </c>
      <c r="C303" s="0" t="str">
        <f aca="false">B303</f>
        <v>Applied · </v>
      </c>
    </row>
    <row r="304" customFormat="false" ht="15" hidden="false" customHeight="false" outlineLevel="0" collapsed="false">
      <c r="A304" s="0" t="str">
        <f aca="false">IF(AND(Applications!C310&lt;&gt;"",Applications!F310&lt;&gt;"",Applications!G310&lt;&gt;St_Wishlist),INT(Applications!F310)+0.4+ROW()/1000000,"")</f>
        <v/>
      </c>
      <c r="B304" s="0" t="str">
        <f aca="false">"Applied · "&amp;Applications!C310</f>
        <v>Applied · </v>
      </c>
      <c r="C304" s="0" t="str">
        <f aca="false">B304</f>
        <v>Applied · </v>
      </c>
    </row>
    <row r="305" customFormat="false" ht="15" hidden="false" customHeight="false" outlineLevel="0" collapsed="false">
      <c r="A305" s="0" t="str">
        <f aca="false">IF(AND(Applications!C311&lt;&gt;"",Applications!F311&lt;&gt;"",Applications!G311&lt;&gt;St_Wishlist),INT(Applications!F311)+0.4+ROW()/1000000,"")</f>
        <v/>
      </c>
      <c r="B305" s="0" t="str">
        <f aca="false">"Applied · "&amp;Applications!C311</f>
        <v>Applied · </v>
      </c>
      <c r="C305" s="0" t="str">
        <f aca="false">B305</f>
        <v>Applied · </v>
      </c>
    </row>
    <row r="306" customFormat="false" ht="15" hidden="false" customHeight="false" outlineLevel="0" collapsed="false">
      <c r="A306" s="0" t="str">
        <f aca="false">IF(AND(Applications!C312&lt;&gt;"",Applications!F312&lt;&gt;"",Applications!G312&lt;&gt;St_Wishlist),INT(Applications!F312)+0.4+ROW()/1000000,"")</f>
        <v/>
      </c>
      <c r="B306" s="0" t="str">
        <f aca="false">"Applied · "&amp;Applications!C312</f>
        <v>Applied · </v>
      </c>
      <c r="C306" s="0" t="str">
        <f aca="false">B306</f>
        <v>Applied · </v>
      </c>
    </row>
    <row r="307" customFormat="false" ht="15" hidden="false" customHeight="false" outlineLevel="0" collapsed="false">
      <c r="A307" s="0" t="str">
        <f aca="false">IF(AND(Applications!C313&lt;&gt;"",Applications!F313&lt;&gt;"",Applications!G313&lt;&gt;St_Wishlist),INT(Applications!F313)+0.4+ROW()/1000000,"")</f>
        <v/>
      </c>
      <c r="B307" s="0" t="str">
        <f aca="false">"Applied · "&amp;Applications!C313</f>
        <v>Applied · </v>
      </c>
      <c r="C307" s="0" t="str">
        <f aca="false">B307</f>
        <v>Applied · </v>
      </c>
    </row>
    <row r="308" customFormat="false" ht="15" hidden="false" customHeight="false" outlineLevel="0" collapsed="false">
      <c r="A308" s="0" t="str">
        <f aca="false">IF(AND(Applications!C314&lt;&gt;"",Applications!F314&lt;&gt;"",Applications!G314&lt;&gt;St_Wishlist),INT(Applications!F314)+0.4+ROW()/1000000,"")</f>
        <v/>
      </c>
      <c r="B308" s="0" t="str">
        <f aca="false">"Applied · "&amp;Applications!C314</f>
        <v>Applied · </v>
      </c>
      <c r="C308" s="0" t="str">
        <f aca="false">B308</f>
        <v>Applied · </v>
      </c>
    </row>
    <row r="309" customFormat="false" ht="15" hidden="false" customHeight="false" outlineLevel="0" collapsed="false">
      <c r="A309" s="0" t="str">
        <f aca="false">IF(AND(Applications!C315&lt;&gt;"",Applications!F315&lt;&gt;"",Applications!G315&lt;&gt;St_Wishlist),INT(Applications!F315)+0.4+ROW()/1000000,"")</f>
        <v/>
      </c>
      <c r="B309" s="0" t="str">
        <f aca="false">"Applied · "&amp;Applications!C315</f>
        <v>Applied · </v>
      </c>
      <c r="C309" s="0" t="str">
        <f aca="false">B309</f>
        <v>Applied · </v>
      </c>
    </row>
    <row r="310" customFormat="false" ht="15" hidden="false" customHeight="false" outlineLevel="0" collapsed="false">
      <c r="A310" s="0" t="str">
        <f aca="false">IF(AND(Applications!C316&lt;&gt;"",Applications!F316&lt;&gt;"",Applications!G316&lt;&gt;St_Wishlist),INT(Applications!F316)+0.4+ROW()/1000000,"")</f>
        <v/>
      </c>
      <c r="B310" s="0" t="str">
        <f aca="false">"Applied · "&amp;Applications!C316</f>
        <v>Applied · </v>
      </c>
      <c r="C310" s="0" t="str">
        <f aca="false">B310</f>
        <v>Applied · </v>
      </c>
    </row>
    <row r="311" customFormat="false" ht="15" hidden="false" customHeight="false" outlineLevel="0" collapsed="false">
      <c r="A311" s="0" t="str">
        <f aca="false">IF(AND(Applications!C317&lt;&gt;"",Applications!F317&lt;&gt;"",Applications!G317&lt;&gt;St_Wishlist),INT(Applications!F317)+0.4+ROW()/1000000,"")</f>
        <v/>
      </c>
      <c r="B311" s="0" t="str">
        <f aca="false">"Applied · "&amp;Applications!C317</f>
        <v>Applied · </v>
      </c>
      <c r="C311" s="0" t="str">
        <f aca="false">B311</f>
        <v>Applied · </v>
      </c>
    </row>
    <row r="312" customFormat="false" ht="15" hidden="false" customHeight="false" outlineLevel="0" collapsed="false">
      <c r="A312" s="0" t="str">
        <f aca="false">IF(AND(Applications!C318&lt;&gt;"",Applications!F318&lt;&gt;"",Applications!G318&lt;&gt;St_Wishlist),INT(Applications!F318)+0.4+ROW()/1000000,"")</f>
        <v/>
      </c>
      <c r="B312" s="0" t="str">
        <f aca="false">"Applied · "&amp;Applications!C318</f>
        <v>Applied · </v>
      </c>
      <c r="C312" s="0" t="str">
        <f aca="false">B312</f>
        <v>Applied · </v>
      </c>
    </row>
    <row r="313" customFormat="false" ht="15" hidden="false" customHeight="false" outlineLevel="0" collapsed="false">
      <c r="A313" s="0" t="str">
        <f aca="false">IF(AND(Applications!C319&lt;&gt;"",Applications!F319&lt;&gt;"",Applications!G319&lt;&gt;St_Wishlist),INT(Applications!F319)+0.4+ROW()/1000000,"")</f>
        <v/>
      </c>
      <c r="B313" s="0" t="str">
        <f aca="false">"Applied · "&amp;Applications!C319</f>
        <v>Applied · </v>
      </c>
      <c r="C313" s="0" t="str">
        <f aca="false">B313</f>
        <v>Applied · </v>
      </c>
    </row>
    <row r="314" customFormat="false" ht="15" hidden="false" customHeight="false" outlineLevel="0" collapsed="false">
      <c r="A314" s="0" t="str">
        <f aca="false">IF(AND(Applications!C320&lt;&gt;"",Applications!F320&lt;&gt;"",Applications!G320&lt;&gt;St_Wishlist),INT(Applications!F320)+0.4+ROW()/1000000,"")</f>
        <v/>
      </c>
      <c r="B314" s="0" t="str">
        <f aca="false">"Applied · "&amp;Applications!C320</f>
        <v>Applied · </v>
      </c>
      <c r="C314" s="0" t="str">
        <f aca="false">B314</f>
        <v>Applied · </v>
      </c>
    </row>
    <row r="315" customFormat="false" ht="15" hidden="false" customHeight="false" outlineLevel="0" collapsed="false">
      <c r="A315" s="0" t="str">
        <f aca="false">IF(AND(Applications!C321&lt;&gt;"",Applications!F321&lt;&gt;"",Applications!G321&lt;&gt;St_Wishlist),INT(Applications!F321)+0.4+ROW()/1000000,"")</f>
        <v/>
      </c>
      <c r="B315" s="0" t="str">
        <f aca="false">"Applied · "&amp;Applications!C321</f>
        <v>Applied · </v>
      </c>
      <c r="C315" s="0" t="str">
        <f aca="false">B315</f>
        <v>Applied · </v>
      </c>
    </row>
    <row r="316" customFormat="false" ht="15" hidden="false" customHeight="false" outlineLevel="0" collapsed="false">
      <c r="A316" s="0" t="str">
        <f aca="false">IF(AND(Applications!C322&lt;&gt;"",Applications!F322&lt;&gt;"",Applications!G322&lt;&gt;St_Wishlist),INT(Applications!F322)+0.4+ROW()/1000000,"")</f>
        <v/>
      </c>
      <c r="B316" s="0" t="str">
        <f aca="false">"Applied · "&amp;Applications!C322</f>
        <v>Applied · </v>
      </c>
      <c r="C316" s="0" t="str">
        <f aca="false">B316</f>
        <v>Applied · </v>
      </c>
    </row>
    <row r="317" customFormat="false" ht="15" hidden="false" customHeight="false" outlineLevel="0" collapsed="false">
      <c r="A317" s="0" t="str">
        <f aca="false">IF(AND(Applications!C323&lt;&gt;"",Applications!F323&lt;&gt;"",Applications!G323&lt;&gt;St_Wishlist),INT(Applications!F323)+0.4+ROW()/1000000,"")</f>
        <v/>
      </c>
      <c r="B317" s="0" t="str">
        <f aca="false">"Applied · "&amp;Applications!C323</f>
        <v>Applied · </v>
      </c>
      <c r="C317" s="0" t="str">
        <f aca="false">B317</f>
        <v>Applied · </v>
      </c>
    </row>
    <row r="318" customFormat="false" ht="15" hidden="false" customHeight="false" outlineLevel="0" collapsed="false">
      <c r="A318" s="0" t="str">
        <f aca="false">IF(AND(Applications!C324&lt;&gt;"",Applications!F324&lt;&gt;"",Applications!G324&lt;&gt;St_Wishlist),INT(Applications!F324)+0.4+ROW()/1000000,"")</f>
        <v/>
      </c>
      <c r="B318" s="0" t="str">
        <f aca="false">"Applied · "&amp;Applications!C324</f>
        <v>Applied · </v>
      </c>
      <c r="C318" s="0" t="str">
        <f aca="false">B318</f>
        <v>Applied · </v>
      </c>
    </row>
    <row r="319" customFormat="false" ht="15" hidden="false" customHeight="false" outlineLevel="0" collapsed="false">
      <c r="A319" s="0" t="str">
        <f aca="false">IF(AND(Applications!C325&lt;&gt;"",Applications!F325&lt;&gt;"",Applications!G325&lt;&gt;St_Wishlist),INT(Applications!F325)+0.4+ROW()/1000000,"")</f>
        <v/>
      </c>
      <c r="B319" s="0" t="str">
        <f aca="false">"Applied · "&amp;Applications!C325</f>
        <v>Applied · </v>
      </c>
      <c r="C319" s="0" t="str">
        <f aca="false">B319</f>
        <v>Applied · </v>
      </c>
    </row>
    <row r="320" customFormat="false" ht="15" hidden="false" customHeight="false" outlineLevel="0" collapsed="false">
      <c r="A320" s="0" t="str">
        <f aca="false">IF(AND(Applications!C326&lt;&gt;"",Applications!F326&lt;&gt;"",Applications!G326&lt;&gt;St_Wishlist),INT(Applications!F326)+0.4+ROW()/1000000,"")</f>
        <v/>
      </c>
      <c r="B320" s="0" t="str">
        <f aca="false">"Applied · "&amp;Applications!C326</f>
        <v>Applied · </v>
      </c>
      <c r="C320" s="0" t="str">
        <f aca="false">B320</f>
        <v>Applied · </v>
      </c>
    </row>
    <row r="321" customFormat="false" ht="15" hidden="false" customHeight="false" outlineLevel="0" collapsed="false">
      <c r="A321" s="0" t="str">
        <f aca="false">IF(AND(Applications!C327&lt;&gt;"",Applications!F327&lt;&gt;"",Applications!G327&lt;&gt;St_Wishlist),INT(Applications!F327)+0.4+ROW()/1000000,"")</f>
        <v/>
      </c>
      <c r="B321" s="0" t="str">
        <f aca="false">"Applied · "&amp;Applications!C327</f>
        <v>Applied · </v>
      </c>
      <c r="C321" s="0" t="str">
        <f aca="false">B321</f>
        <v>Applied · </v>
      </c>
    </row>
    <row r="322" customFormat="false" ht="15" hidden="false" customHeight="false" outlineLevel="0" collapsed="false">
      <c r="A322" s="0" t="str">
        <f aca="false">IF(AND(Applications!C328&lt;&gt;"",Applications!F328&lt;&gt;"",Applications!G328&lt;&gt;St_Wishlist),INT(Applications!F328)+0.4+ROW()/1000000,"")</f>
        <v/>
      </c>
      <c r="B322" s="0" t="str">
        <f aca="false">"Applied · "&amp;Applications!C328</f>
        <v>Applied · </v>
      </c>
      <c r="C322" s="0" t="str">
        <f aca="false">B322</f>
        <v>Applied · </v>
      </c>
    </row>
    <row r="323" customFormat="false" ht="15" hidden="false" customHeight="false" outlineLevel="0" collapsed="false">
      <c r="A323" s="0" t="str">
        <f aca="false">IF(AND(Applications!C329&lt;&gt;"",Applications!F329&lt;&gt;"",Applications!G329&lt;&gt;St_Wishlist),INT(Applications!F329)+0.4+ROW()/1000000,"")</f>
        <v/>
      </c>
      <c r="B323" s="0" t="str">
        <f aca="false">"Applied · "&amp;Applications!C329</f>
        <v>Applied · </v>
      </c>
      <c r="C323" s="0" t="str">
        <f aca="false">B323</f>
        <v>Applied · </v>
      </c>
    </row>
    <row r="324" customFormat="false" ht="15" hidden="false" customHeight="false" outlineLevel="0" collapsed="false">
      <c r="A324" s="0" t="str">
        <f aca="false">IF(AND(Applications!C330&lt;&gt;"",Applications!F330&lt;&gt;"",Applications!G330&lt;&gt;St_Wishlist),INT(Applications!F330)+0.4+ROW()/1000000,"")</f>
        <v/>
      </c>
      <c r="B324" s="0" t="str">
        <f aca="false">"Applied · "&amp;Applications!C330</f>
        <v>Applied · </v>
      </c>
      <c r="C324" s="0" t="str">
        <f aca="false">B324</f>
        <v>Applied · </v>
      </c>
    </row>
    <row r="325" customFormat="false" ht="15" hidden="false" customHeight="false" outlineLevel="0" collapsed="false">
      <c r="A325" s="0" t="str">
        <f aca="false">IF(AND(Applications!C331&lt;&gt;"",Applications!F331&lt;&gt;"",Applications!G331&lt;&gt;St_Wishlist),INT(Applications!F331)+0.4+ROW()/1000000,"")</f>
        <v/>
      </c>
      <c r="B325" s="0" t="str">
        <f aca="false">"Applied · "&amp;Applications!C331</f>
        <v>Applied · </v>
      </c>
      <c r="C325" s="0" t="str">
        <f aca="false">B325</f>
        <v>Applied · </v>
      </c>
    </row>
    <row r="326" customFormat="false" ht="15" hidden="false" customHeight="false" outlineLevel="0" collapsed="false">
      <c r="A326" s="0" t="str">
        <f aca="false">IF(AND(Applications!C332&lt;&gt;"",Applications!F332&lt;&gt;"",Applications!G332&lt;&gt;St_Wishlist),INT(Applications!F332)+0.4+ROW()/1000000,"")</f>
        <v/>
      </c>
      <c r="B326" s="0" t="str">
        <f aca="false">"Applied · "&amp;Applications!C332</f>
        <v>Applied · </v>
      </c>
      <c r="C326" s="0" t="str">
        <f aca="false">B326</f>
        <v>Applied · </v>
      </c>
    </row>
    <row r="327" customFormat="false" ht="15" hidden="false" customHeight="false" outlineLevel="0" collapsed="false">
      <c r="A327" s="0" t="str">
        <f aca="false">IF(AND(Applications!C333&lt;&gt;"",Applications!F333&lt;&gt;"",Applications!G333&lt;&gt;St_Wishlist),INT(Applications!F333)+0.4+ROW()/1000000,"")</f>
        <v/>
      </c>
      <c r="B327" s="0" t="str">
        <f aca="false">"Applied · "&amp;Applications!C333</f>
        <v>Applied · </v>
      </c>
      <c r="C327" s="0" t="str">
        <f aca="false">B327</f>
        <v>Applied · </v>
      </c>
    </row>
    <row r="328" customFormat="false" ht="15" hidden="false" customHeight="false" outlineLevel="0" collapsed="false">
      <c r="A328" s="0" t="str">
        <f aca="false">IF(AND(Applications!C334&lt;&gt;"",Applications!F334&lt;&gt;"",Applications!G334&lt;&gt;St_Wishlist),INT(Applications!F334)+0.4+ROW()/1000000,"")</f>
        <v/>
      </c>
      <c r="B328" s="0" t="str">
        <f aca="false">"Applied · "&amp;Applications!C334</f>
        <v>Applied · </v>
      </c>
      <c r="C328" s="0" t="str">
        <f aca="false">B328</f>
        <v>Applied · </v>
      </c>
    </row>
    <row r="329" customFormat="false" ht="15" hidden="false" customHeight="false" outlineLevel="0" collapsed="false">
      <c r="A329" s="0" t="str">
        <f aca="false">IF(AND(Applications!C335&lt;&gt;"",Applications!F335&lt;&gt;"",Applications!G335&lt;&gt;St_Wishlist),INT(Applications!F335)+0.4+ROW()/1000000,"")</f>
        <v/>
      </c>
      <c r="B329" s="0" t="str">
        <f aca="false">"Applied · "&amp;Applications!C335</f>
        <v>Applied · </v>
      </c>
      <c r="C329" s="0" t="str">
        <f aca="false">B329</f>
        <v>Applied · </v>
      </c>
    </row>
    <row r="330" customFormat="false" ht="15" hidden="false" customHeight="false" outlineLevel="0" collapsed="false">
      <c r="A330" s="0" t="str">
        <f aca="false">IF(AND(Applications!C336&lt;&gt;"",Applications!F336&lt;&gt;"",Applications!G336&lt;&gt;St_Wishlist),INT(Applications!F336)+0.4+ROW()/1000000,"")</f>
        <v/>
      </c>
      <c r="B330" s="0" t="str">
        <f aca="false">"Applied · "&amp;Applications!C336</f>
        <v>Applied · </v>
      </c>
      <c r="C330" s="0" t="str">
        <f aca="false">B330</f>
        <v>Applied · </v>
      </c>
    </row>
    <row r="331" customFormat="false" ht="15" hidden="false" customHeight="false" outlineLevel="0" collapsed="false">
      <c r="A331" s="0" t="str">
        <f aca="false">IF(AND(Applications!C337&lt;&gt;"",Applications!F337&lt;&gt;"",Applications!G337&lt;&gt;St_Wishlist),INT(Applications!F337)+0.4+ROW()/1000000,"")</f>
        <v/>
      </c>
      <c r="B331" s="0" t="str">
        <f aca="false">"Applied · "&amp;Applications!C337</f>
        <v>Applied · </v>
      </c>
      <c r="C331" s="0" t="str">
        <f aca="false">B331</f>
        <v>Applied · </v>
      </c>
    </row>
    <row r="332" customFormat="false" ht="15" hidden="false" customHeight="false" outlineLevel="0" collapsed="false">
      <c r="A332" s="0" t="str">
        <f aca="false">IF(AND(Applications!C338&lt;&gt;"",Applications!F338&lt;&gt;"",Applications!G338&lt;&gt;St_Wishlist),INT(Applications!F338)+0.4+ROW()/1000000,"")</f>
        <v/>
      </c>
      <c r="B332" s="0" t="str">
        <f aca="false">"Applied · "&amp;Applications!C338</f>
        <v>Applied · </v>
      </c>
      <c r="C332" s="0" t="str">
        <f aca="false">B332</f>
        <v>Applied · </v>
      </c>
    </row>
    <row r="333" customFormat="false" ht="15" hidden="false" customHeight="false" outlineLevel="0" collapsed="false">
      <c r="A333" s="0" t="str">
        <f aca="false">IF(AND(Applications!C339&lt;&gt;"",Applications!F339&lt;&gt;"",Applications!G339&lt;&gt;St_Wishlist),INT(Applications!F339)+0.4+ROW()/1000000,"")</f>
        <v/>
      </c>
      <c r="B333" s="0" t="str">
        <f aca="false">"Applied · "&amp;Applications!C339</f>
        <v>Applied · </v>
      </c>
      <c r="C333" s="0" t="str">
        <f aca="false">B333</f>
        <v>Applied · </v>
      </c>
    </row>
    <row r="334" customFormat="false" ht="15" hidden="false" customHeight="false" outlineLevel="0" collapsed="false">
      <c r="A334" s="0" t="str">
        <f aca="false">IF(AND(Applications!C340&lt;&gt;"",Applications!F340&lt;&gt;"",Applications!G340&lt;&gt;St_Wishlist),INT(Applications!F340)+0.4+ROW()/1000000,"")</f>
        <v/>
      </c>
      <c r="B334" s="0" t="str">
        <f aca="false">"Applied · "&amp;Applications!C340</f>
        <v>Applied · </v>
      </c>
      <c r="C334" s="0" t="str">
        <f aca="false">B334</f>
        <v>Applied · </v>
      </c>
    </row>
    <row r="335" customFormat="false" ht="15" hidden="false" customHeight="false" outlineLevel="0" collapsed="false">
      <c r="A335" s="0" t="str">
        <f aca="false">IF(AND(Applications!C341&lt;&gt;"",Applications!F341&lt;&gt;"",Applications!G341&lt;&gt;St_Wishlist),INT(Applications!F341)+0.4+ROW()/1000000,"")</f>
        <v/>
      </c>
      <c r="B335" s="0" t="str">
        <f aca="false">"Applied · "&amp;Applications!C341</f>
        <v>Applied · </v>
      </c>
      <c r="C335" s="0" t="str">
        <f aca="false">B335</f>
        <v>Applied · </v>
      </c>
    </row>
    <row r="336" customFormat="false" ht="15" hidden="false" customHeight="false" outlineLevel="0" collapsed="false">
      <c r="A336" s="0" t="str">
        <f aca="false">IF(AND(Applications!C342&lt;&gt;"",Applications!F342&lt;&gt;"",Applications!G342&lt;&gt;St_Wishlist),INT(Applications!F342)+0.4+ROW()/1000000,"")</f>
        <v/>
      </c>
      <c r="B336" s="0" t="str">
        <f aca="false">"Applied · "&amp;Applications!C342</f>
        <v>Applied · </v>
      </c>
      <c r="C336" s="0" t="str">
        <f aca="false">B336</f>
        <v>Applied · </v>
      </c>
    </row>
    <row r="337" customFormat="false" ht="15" hidden="false" customHeight="false" outlineLevel="0" collapsed="false">
      <c r="A337" s="0" t="str">
        <f aca="false">IF(AND(Applications!C343&lt;&gt;"",Applications!F343&lt;&gt;"",Applications!G343&lt;&gt;St_Wishlist),INT(Applications!F343)+0.4+ROW()/1000000,"")</f>
        <v/>
      </c>
      <c r="B337" s="0" t="str">
        <f aca="false">"Applied · "&amp;Applications!C343</f>
        <v>Applied · </v>
      </c>
      <c r="C337" s="0" t="str">
        <f aca="false">B337</f>
        <v>Applied · </v>
      </c>
    </row>
    <row r="338" customFormat="false" ht="15" hidden="false" customHeight="false" outlineLevel="0" collapsed="false">
      <c r="A338" s="0" t="str">
        <f aca="false">IF(AND(Applications!C344&lt;&gt;"",Applications!F344&lt;&gt;"",Applications!G344&lt;&gt;St_Wishlist),INT(Applications!F344)+0.4+ROW()/1000000,"")</f>
        <v/>
      </c>
      <c r="B338" s="0" t="str">
        <f aca="false">"Applied · "&amp;Applications!C344</f>
        <v>Applied · </v>
      </c>
      <c r="C338" s="0" t="str">
        <f aca="false">B338</f>
        <v>Applied · </v>
      </c>
    </row>
    <row r="339" customFormat="false" ht="15" hidden="false" customHeight="false" outlineLevel="0" collapsed="false">
      <c r="A339" s="0" t="str">
        <f aca="false">IF(AND(Applications!C345&lt;&gt;"",Applications!F345&lt;&gt;"",Applications!G345&lt;&gt;St_Wishlist),INT(Applications!F345)+0.4+ROW()/1000000,"")</f>
        <v/>
      </c>
      <c r="B339" s="0" t="str">
        <f aca="false">"Applied · "&amp;Applications!C345</f>
        <v>Applied · </v>
      </c>
      <c r="C339" s="0" t="str">
        <f aca="false">B339</f>
        <v>Applied · </v>
      </c>
    </row>
    <row r="340" customFormat="false" ht="15" hidden="false" customHeight="false" outlineLevel="0" collapsed="false">
      <c r="A340" s="0" t="str">
        <f aca="false">IF(AND(Applications!C346&lt;&gt;"",Applications!F346&lt;&gt;"",Applications!G346&lt;&gt;St_Wishlist),INT(Applications!F346)+0.4+ROW()/1000000,"")</f>
        <v/>
      </c>
      <c r="B340" s="0" t="str">
        <f aca="false">"Applied · "&amp;Applications!C346</f>
        <v>Applied · </v>
      </c>
      <c r="C340" s="0" t="str">
        <f aca="false">B340</f>
        <v>Applied · </v>
      </c>
    </row>
    <row r="341" customFormat="false" ht="15" hidden="false" customHeight="false" outlineLevel="0" collapsed="false">
      <c r="A341" s="0" t="str">
        <f aca="false">IF(AND(Applications!C347&lt;&gt;"",Applications!F347&lt;&gt;"",Applications!G347&lt;&gt;St_Wishlist),INT(Applications!F347)+0.4+ROW()/1000000,"")</f>
        <v/>
      </c>
      <c r="B341" s="0" t="str">
        <f aca="false">"Applied · "&amp;Applications!C347</f>
        <v>Applied · </v>
      </c>
      <c r="C341" s="0" t="str">
        <f aca="false">B341</f>
        <v>Applied · </v>
      </c>
    </row>
    <row r="342" customFormat="false" ht="15" hidden="false" customHeight="false" outlineLevel="0" collapsed="false">
      <c r="A342" s="0" t="str">
        <f aca="false">IF(AND(Applications!C348&lt;&gt;"",Applications!F348&lt;&gt;"",Applications!G348&lt;&gt;St_Wishlist),INT(Applications!F348)+0.4+ROW()/1000000,"")</f>
        <v/>
      </c>
      <c r="B342" s="0" t="str">
        <f aca="false">"Applied · "&amp;Applications!C348</f>
        <v>Applied · </v>
      </c>
      <c r="C342" s="0" t="str">
        <f aca="false">B342</f>
        <v>Applied · </v>
      </c>
    </row>
    <row r="343" customFormat="false" ht="15" hidden="false" customHeight="false" outlineLevel="0" collapsed="false">
      <c r="A343" s="0" t="str">
        <f aca="false">IF(AND(Applications!C349&lt;&gt;"",Applications!F349&lt;&gt;"",Applications!G349&lt;&gt;St_Wishlist),INT(Applications!F349)+0.4+ROW()/1000000,"")</f>
        <v/>
      </c>
      <c r="B343" s="0" t="str">
        <f aca="false">"Applied · "&amp;Applications!C349</f>
        <v>Applied · </v>
      </c>
      <c r="C343" s="0" t="str">
        <f aca="false">B343</f>
        <v>Applied · </v>
      </c>
    </row>
    <row r="344" customFormat="false" ht="15" hidden="false" customHeight="false" outlineLevel="0" collapsed="false">
      <c r="A344" s="0" t="str">
        <f aca="false">IF(AND(Applications!C350&lt;&gt;"",Applications!F350&lt;&gt;"",Applications!G350&lt;&gt;St_Wishlist),INT(Applications!F350)+0.4+ROW()/1000000,"")</f>
        <v/>
      </c>
      <c r="B344" s="0" t="str">
        <f aca="false">"Applied · "&amp;Applications!C350</f>
        <v>Applied · </v>
      </c>
      <c r="C344" s="0" t="str">
        <f aca="false">B344</f>
        <v>Applied · </v>
      </c>
    </row>
    <row r="345" customFormat="false" ht="15" hidden="false" customHeight="false" outlineLevel="0" collapsed="false">
      <c r="A345" s="0" t="str">
        <f aca="false">IF(AND(Applications!C351&lt;&gt;"",Applications!F351&lt;&gt;"",Applications!G351&lt;&gt;St_Wishlist),INT(Applications!F351)+0.4+ROW()/1000000,"")</f>
        <v/>
      </c>
      <c r="B345" s="0" t="str">
        <f aca="false">"Applied · "&amp;Applications!C351</f>
        <v>Applied · </v>
      </c>
      <c r="C345" s="0" t="str">
        <f aca="false">B345</f>
        <v>Applied · </v>
      </c>
    </row>
    <row r="346" customFormat="false" ht="15" hidden="false" customHeight="false" outlineLevel="0" collapsed="false">
      <c r="A346" s="0" t="str">
        <f aca="false">IF(AND(Applications!C352&lt;&gt;"",Applications!F352&lt;&gt;"",Applications!G352&lt;&gt;St_Wishlist),INT(Applications!F352)+0.4+ROW()/1000000,"")</f>
        <v/>
      </c>
      <c r="B346" s="0" t="str">
        <f aca="false">"Applied · "&amp;Applications!C352</f>
        <v>Applied · </v>
      </c>
      <c r="C346" s="0" t="str">
        <f aca="false">B346</f>
        <v>Applied · </v>
      </c>
    </row>
    <row r="347" customFormat="false" ht="15" hidden="false" customHeight="false" outlineLevel="0" collapsed="false">
      <c r="A347" s="0" t="str">
        <f aca="false">IF(AND(Applications!C353&lt;&gt;"",Applications!F353&lt;&gt;"",Applications!G353&lt;&gt;St_Wishlist),INT(Applications!F353)+0.4+ROW()/1000000,"")</f>
        <v/>
      </c>
      <c r="B347" s="0" t="str">
        <f aca="false">"Applied · "&amp;Applications!C353</f>
        <v>Applied · </v>
      </c>
      <c r="C347" s="0" t="str">
        <f aca="false">B347</f>
        <v>Applied · </v>
      </c>
    </row>
    <row r="348" customFormat="false" ht="15" hidden="false" customHeight="false" outlineLevel="0" collapsed="false">
      <c r="A348" s="0" t="str">
        <f aca="false">IF(AND(Applications!C354&lt;&gt;"",Applications!F354&lt;&gt;"",Applications!G354&lt;&gt;St_Wishlist),INT(Applications!F354)+0.4+ROW()/1000000,"")</f>
        <v/>
      </c>
      <c r="B348" s="0" t="str">
        <f aca="false">"Applied · "&amp;Applications!C354</f>
        <v>Applied · </v>
      </c>
      <c r="C348" s="0" t="str">
        <f aca="false">B348</f>
        <v>Applied · </v>
      </c>
    </row>
    <row r="349" customFormat="false" ht="15" hidden="false" customHeight="false" outlineLevel="0" collapsed="false">
      <c r="A349" s="0" t="str">
        <f aca="false">IF(AND(Applications!C355&lt;&gt;"",Applications!F355&lt;&gt;"",Applications!G355&lt;&gt;St_Wishlist),INT(Applications!F355)+0.4+ROW()/1000000,"")</f>
        <v/>
      </c>
      <c r="B349" s="0" t="str">
        <f aca="false">"Applied · "&amp;Applications!C355</f>
        <v>Applied · </v>
      </c>
      <c r="C349" s="0" t="str">
        <f aca="false">B349</f>
        <v>Applied · </v>
      </c>
    </row>
    <row r="350" customFormat="false" ht="15" hidden="false" customHeight="false" outlineLevel="0" collapsed="false">
      <c r="A350" s="0" t="str">
        <f aca="false">IF(AND(Applications!C356&lt;&gt;"",Applications!F356&lt;&gt;"",Applications!G356&lt;&gt;St_Wishlist),INT(Applications!F356)+0.4+ROW()/1000000,"")</f>
        <v/>
      </c>
      <c r="B350" s="0" t="str">
        <f aca="false">"Applied · "&amp;Applications!C356</f>
        <v>Applied · </v>
      </c>
      <c r="C350" s="0" t="str">
        <f aca="false">B350</f>
        <v>Applied · </v>
      </c>
    </row>
    <row r="351" customFormat="false" ht="15" hidden="false" customHeight="false" outlineLevel="0" collapsed="false">
      <c r="A351" s="0" t="str">
        <f aca="false">IF(AND(Applications!C357&lt;&gt;"",Applications!F357&lt;&gt;"",Applications!G357&lt;&gt;St_Wishlist),INT(Applications!F357)+0.4+ROW()/1000000,"")</f>
        <v/>
      </c>
      <c r="B351" s="0" t="str">
        <f aca="false">"Applied · "&amp;Applications!C357</f>
        <v>Applied · </v>
      </c>
      <c r="C351" s="0" t="str">
        <f aca="false">B351</f>
        <v>Applied · </v>
      </c>
    </row>
    <row r="352" customFormat="false" ht="15" hidden="false" customHeight="false" outlineLevel="0" collapsed="false">
      <c r="A352" s="0" t="str">
        <f aca="false">IF(AND(Applications!C358&lt;&gt;"",Applications!F358&lt;&gt;"",Applications!G358&lt;&gt;St_Wishlist),INT(Applications!F358)+0.4+ROW()/1000000,"")</f>
        <v/>
      </c>
      <c r="B352" s="0" t="str">
        <f aca="false">"Applied · "&amp;Applications!C358</f>
        <v>Applied · </v>
      </c>
      <c r="C352" s="0" t="str">
        <f aca="false">B352</f>
        <v>Applied · </v>
      </c>
    </row>
    <row r="353" customFormat="false" ht="15" hidden="false" customHeight="false" outlineLevel="0" collapsed="false">
      <c r="A353" s="0" t="str">
        <f aca="false">IF(AND(Applications!C359&lt;&gt;"",Applications!F359&lt;&gt;"",Applications!G359&lt;&gt;St_Wishlist),INT(Applications!F359)+0.4+ROW()/1000000,"")</f>
        <v/>
      </c>
      <c r="B353" s="0" t="str">
        <f aca="false">"Applied · "&amp;Applications!C359</f>
        <v>Applied · </v>
      </c>
      <c r="C353" s="0" t="str">
        <f aca="false">B353</f>
        <v>Applied · </v>
      </c>
    </row>
    <row r="354" customFormat="false" ht="15" hidden="false" customHeight="false" outlineLevel="0" collapsed="false">
      <c r="A354" s="0" t="str">
        <f aca="false">IF(AND(Applications!C360&lt;&gt;"",Applications!F360&lt;&gt;"",Applications!G360&lt;&gt;St_Wishlist),INT(Applications!F360)+0.4+ROW()/1000000,"")</f>
        <v/>
      </c>
      <c r="B354" s="0" t="str">
        <f aca="false">"Applied · "&amp;Applications!C360</f>
        <v>Applied · </v>
      </c>
      <c r="C354" s="0" t="str">
        <f aca="false">B354</f>
        <v>Applied · </v>
      </c>
    </row>
    <row r="355" customFormat="false" ht="15" hidden="false" customHeight="false" outlineLevel="0" collapsed="false">
      <c r="A355" s="0" t="str">
        <f aca="false">IF(AND(Applications!C361&lt;&gt;"",Applications!F361&lt;&gt;"",Applications!G361&lt;&gt;St_Wishlist),INT(Applications!F361)+0.4+ROW()/1000000,"")</f>
        <v/>
      </c>
      <c r="B355" s="0" t="str">
        <f aca="false">"Applied · "&amp;Applications!C361</f>
        <v>Applied · </v>
      </c>
      <c r="C355" s="0" t="str">
        <f aca="false">B355</f>
        <v>Applied · </v>
      </c>
    </row>
    <row r="356" customFormat="false" ht="15" hidden="false" customHeight="false" outlineLevel="0" collapsed="false">
      <c r="A356" s="0" t="str">
        <f aca="false">IF(AND(Applications!C362&lt;&gt;"",Applications!F362&lt;&gt;"",Applications!G362&lt;&gt;St_Wishlist),INT(Applications!F362)+0.4+ROW()/1000000,"")</f>
        <v/>
      </c>
      <c r="B356" s="0" t="str">
        <f aca="false">"Applied · "&amp;Applications!C362</f>
        <v>Applied · </v>
      </c>
      <c r="C356" s="0" t="str">
        <f aca="false">B356</f>
        <v>Applied · </v>
      </c>
    </row>
    <row r="357" customFormat="false" ht="15" hidden="false" customHeight="false" outlineLevel="0" collapsed="false">
      <c r="A357" s="0" t="str">
        <f aca="false">IF(AND(Applications!C363&lt;&gt;"",Applications!F363&lt;&gt;"",Applications!G363&lt;&gt;St_Wishlist),INT(Applications!F363)+0.4+ROW()/1000000,"")</f>
        <v/>
      </c>
      <c r="B357" s="0" t="str">
        <f aca="false">"Applied · "&amp;Applications!C363</f>
        <v>Applied · </v>
      </c>
      <c r="C357" s="0" t="str">
        <f aca="false">B357</f>
        <v>Applied · </v>
      </c>
    </row>
    <row r="358" customFormat="false" ht="15" hidden="false" customHeight="false" outlineLevel="0" collapsed="false">
      <c r="A358" s="0" t="str">
        <f aca="false">IF(AND(Applications!C364&lt;&gt;"",Applications!F364&lt;&gt;"",Applications!G364&lt;&gt;St_Wishlist),INT(Applications!F364)+0.4+ROW()/1000000,"")</f>
        <v/>
      </c>
      <c r="B358" s="0" t="str">
        <f aca="false">"Applied · "&amp;Applications!C364</f>
        <v>Applied · </v>
      </c>
      <c r="C358" s="0" t="str">
        <f aca="false">B358</f>
        <v>Applied · </v>
      </c>
    </row>
    <row r="359" customFormat="false" ht="15" hidden="false" customHeight="false" outlineLevel="0" collapsed="false">
      <c r="A359" s="0" t="str">
        <f aca="false">IF(AND(Applications!C365&lt;&gt;"",Applications!F365&lt;&gt;"",Applications!G365&lt;&gt;St_Wishlist),INT(Applications!F365)+0.4+ROW()/1000000,"")</f>
        <v/>
      </c>
      <c r="B359" s="0" t="str">
        <f aca="false">"Applied · "&amp;Applications!C365</f>
        <v>Applied · </v>
      </c>
      <c r="C359" s="0" t="str">
        <f aca="false">B359</f>
        <v>Applied · </v>
      </c>
    </row>
    <row r="360" customFormat="false" ht="15" hidden="false" customHeight="false" outlineLevel="0" collapsed="false">
      <c r="A360" s="0" t="str">
        <f aca="false">IF(AND(Applications!C366&lt;&gt;"",Applications!F366&lt;&gt;"",Applications!G366&lt;&gt;St_Wishlist),INT(Applications!F366)+0.4+ROW()/1000000,"")</f>
        <v/>
      </c>
      <c r="B360" s="0" t="str">
        <f aca="false">"Applied · "&amp;Applications!C366</f>
        <v>Applied · </v>
      </c>
      <c r="C360" s="0" t="str">
        <f aca="false">B360</f>
        <v>Applied · </v>
      </c>
    </row>
    <row r="361" customFormat="false" ht="15" hidden="false" customHeight="false" outlineLevel="0" collapsed="false">
      <c r="A361" s="0" t="str">
        <f aca="false">IF(AND(Applications!C367&lt;&gt;"",Applications!F367&lt;&gt;"",Applications!G367&lt;&gt;St_Wishlist),INT(Applications!F367)+0.4+ROW()/1000000,"")</f>
        <v/>
      </c>
      <c r="B361" s="0" t="str">
        <f aca="false">"Applied · "&amp;Applications!C367</f>
        <v>Applied · </v>
      </c>
      <c r="C361" s="0" t="str">
        <f aca="false">B361</f>
        <v>Applied · </v>
      </c>
    </row>
    <row r="362" customFormat="false" ht="15" hidden="false" customHeight="false" outlineLevel="0" collapsed="false">
      <c r="A362" s="0" t="str">
        <f aca="false">IF(AND(Applications!C368&lt;&gt;"",Applications!F368&lt;&gt;"",Applications!G368&lt;&gt;St_Wishlist),INT(Applications!F368)+0.4+ROW()/1000000,"")</f>
        <v/>
      </c>
      <c r="B362" s="0" t="str">
        <f aca="false">"Applied · "&amp;Applications!C368</f>
        <v>Applied · </v>
      </c>
      <c r="C362" s="0" t="str">
        <f aca="false">B362</f>
        <v>Applied · </v>
      </c>
    </row>
    <row r="363" customFormat="false" ht="15" hidden="false" customHeight="false" outlineLevel="0" collapsed="false">
      <c r="A363" s="0" t="str">
        <f aca="false">IF(AND(Applications!C369&lt;&gt;"",Applications!F369&lt;&gt;"",Applications!G369&lt;&gt;St_Wishlist),INT(Applications!F369)+0.4+ROW()/1000000,"")</f>
        <v/>
      </c>
      <c r="B363" s="0" t="str">
        <f aca="false">"Applied · "&amp;Applications!C369</f>
        <v>Applied · </v>
      </c>
      <c r="C363" s="0" t="str">
        <f aca="false">B363</f>
        <v>Applied · </v>
      </c>
    </row>
    <row r="364" customFormat="false" ht="15" hidden="false" customHeight="false" outlineLevel="0" collapsed="false">
      <c r="A364" s="0" t="str">
        <f aca="false">IF(AND(Applications!C370&lt;&gt;"",Applications!F370&lt;&gt;"",Applications!G370&lt;&gt;St_Wishlist),INT(Applications!F370)+0.4+ROW()/1000000,"")</f>
        <v/>
      </c>
      <c r="B364" s="0" t="str">
        <f aca="false">"Applied · "&amp;Applications!C370</f>
        <v>Applied · </v>
      </c>
      <c r="C364" s="0" t="str">
        <f aca="false">B364</f>
        <v>Applied · </v>
      </c>
    </row>
    <row r="365" customFormat="false" ht="15" hidden="false" customHeight="false" outlineLevel="0" collapsed="false">
      <c r="A365" s="0" t="str">
        <f aca="false">IF(AND(Applications!C371&lt;&gt;"",Applications!F371&lt;&gt;"",Applications!G371&lt;&gt;St_Wishlist),INT(Applications!F371)+0.4+ROW()/1000000,"")</f>
        <v/>
      </c>
      <c r="B365" s="0" t="str">
        <f aca="false">"Applied · "&amp;Applications!C371</f>
        <v>Applied · </v>
      </c>
      <c r="C365" s="0" t="str">
        <f aca="false">B365</f>
        <v>Applied · </v>
      </c>
    </row>
    <row r="366" customFormat="false" ht="15" hidden="false" customHeight="false" outlineLevel="0" collapsed="false">
      <c r="A366" s="0" t="str">
        <f aca="false">IF(AND(Applications!C372&lt;&gt;"",Applications!F372&lt;&gt;"",Applications!G372&lt;&gt;St_Wishlist),INT(Applications!F372)+0.4+ROW()/1000000,"")</f>
        <v/>
      </c>
      <c r="B366" s="0" t="str">
        <f aca="false">"Applied · "&amp;Applications!C372</f>
        <v>Applied · </v>
      </c>
      <c r="C366" s="0" t="str">
        <f aca="false">B366</f>
        <v>Applied · </v>
      </c>
    </row>
    <row r="367" customFormat="false" ht="15" hidden="false" customHeight="false" outlineLevel="0" collapsed="false">
      <c r="A367" s="0" t="str">
        <f aca="false">IF(AND(Applications!C373&lt;&gt;"",Applications!F373&lt;&gt;"",Applications!G373&lt;&gt;St_Wishlist),INT(Applications!F373)+0.4+ROW()/1000000,"")</f>
        <v/>
      </c>
      <c r="B367" s="0" t="str">
        <f aca="false">"Applied · "&amp;Applications!C373</f>
        <v>Applied · </v>
      </c>
      <c r="C367" s="0" t="str">
        <f aca="false">B367</f>
        <v>Applied · </v>
      </c>
    </row>
    <row r="368" customFormat="false" ht="15" hidden="false" customHeight="false" outlineLevel="0" collapsed="false">
      <c r="A368" s="0" t="str">
        <f aca="false">IF(AND(Applications!C374&lt;&gt;"",Applications!F374&lt;&gt;"",Applications!G374&lt;&gt;St_Wishlist),INT(Applications!F374)+0.4+ROW()/1000000,"")</f>
        <v/>
      </c>
      <c r="B368" s="0" t="str">
        <f aca="false">"Applied · "&amp;Applications!C374</f>
        <v>Applied · </v>
      </c>
      <c r="C368" s="0" t="str">
        <f aca="false">B368</f>
        <v>Applied · </v>
      </c>
    </row>
    <row r="369" customFormat="false" ht="15" hidden="false" customHeight="false" outlineLevel="0" collapsed="false">
      <c r="A369" s="0" t="str">
        <f aca="false">IF(AND(Applications!C375&lt;&gt;"",Applications!F375&lt;&gt;"",Applications!G375&lt;&gt;St_Wishlist),INT(Applications!F375)+0.4+ROW()/1000000,"")</f>
        <v/>
      </c>
      <c r="B369" s="0" t="str">
        <f aca="false">"Applied · "&amp;Applications!C375</f>
        <v>Applied · </v>
      </c>
      <c r="C369" s="0" t="str">
        <f aca="false">B369</f>
        <v>Applied · </v>
      </c>
    </row>
    <row r="370" customFormat="false" ht="15" hidden="false" customHeight="false" outlineLevel="0" collapsed="false">
      <c r="A370" s="0" t="str">
        <f aca="false">IF(AND(Applications!C376&lt;&gt;"",Applications!F376&lt;&gt;"",Applications!G376&lt;&gt;St_Wishlist),INT(Applications!F376)+0.4+ROW()/1000000,"")</f>
        <v/>
      </c>
      <c r="B370" s="0" t="str">
        <f aca="false">"Applied · "&amp;Applications!C376</f>
        <v>Applied · </v>
      </c>
      <c r="C370" s="0" t="str">
        <f aca="false">B370</f>
        <v>Applied · </v>
      </c>
    </row>
    <row r="371" customFormat="false" ht="15" hidden="false" customHeight="false" outlineLevel="0" collapsed="false">
      <c r="A371" s="0" t="str">
        <f aca="false">IF(AND(Applications!C377&lt;&gt;"",Applications!F377&lt;&gt;"",Applications!G377&lt;&gt;St_Wishlist),INT(Applications!F377)+0.4+ROW()/1000000,"")</f>
        <v/>
      </c>
      <c r="B371" s="0" t="str">
        <f aca="false">"Applied · "&amp;Applications!C377</f>
        <v>Applied · </v>
      </c>
      <c r="C371" s="0" t="str">
        <f aca="false">B371</f>
        <v>Applied · </v>
      </c>
    </row>
    <row r="372" customFormat="false" ht="15" hidden="false" customHeight="false" outlineLevel="0" collapsed="false">
      <c r="A372" s="0" t="str">
        <f aca="false">IF(AND(Applications!C378&lt;&gt;"",Applications!F378&lt;&gt;"",Applications!G378&lt;&gt;St_Wishlist),INT(Applications!F378)+0.4+ROW()/1000000,"")</f>
        <v/>
      </c>
      <c r="B372" s="0" t="str">
        <f aca="false">"Applied · "&amp;Applications!C378</f>
        <v>Applied · </v>
      </c>
      <c r="C372" s="0" t="str">
        <f aca="false">B372</f>
        <v>Applied · </v>
      </c>
    </row>
    <row r="373" customFormat="false" ht="15" hidden="false" customHeight="false" outlineLevel="0" collapsed="false">
      <c r="A373" s="0" t="str">
        <f aca="false">IF(AND(Applications!C379&lt;&gt;"",Applications!F379&lt;&gt;"",Applications!G379&lt;&gt;St_Wishlist),INT(Applications!F379)+0.4+ROW()/1000000,"")</f>
        <v/>
      </c>
      <c r="B373" s="0" t="str">
        <f aca="false">"Applied · "&amp;Applications!C379</f>
        <v>Applied · </v>
      </c>
      <c r="C373" s="0" t="str">
        <f aca="false">B373</f>
        <v>Applied · </v>
      </c>
    </row>
    <row r="374" customFormat="false" ht="15" hidden="false" customHeight="false" outlineLevel="0" collapsed="false">
      <c r="A374" s="0" t="str">
        <f aca="false">IF(AND(Applications!C380&lt;&gt;"",Applications!F380&lt;&gt;"",Applications!G380&lt;&gt;St_Wishlist),INT(Applications!F380)+0.4+ROW()/1000000,"")</f>
        <v/>
      </c>
      <c r="B374" s="0" t="str">
        <f aca="false">"Applied · "&amp;Applications!C380</f>
        <v>Applied · </v>
      </c>
      <c r="C374" s="0" t="str">
        <f aca="false">B374</f>
        <v>Applied · </v>
      </c>
    </row>
    <row r="375" customFormat="false" ht="15" hidden="false" customHeight="false" outlineLevel="0" collapsed="false">
      <c r="A375" s="0" t="str">
        <f aca="false">IF(AND(Applications!C381&lt;&gt;"",Applications!F381&lt;&gt;"",Applications!G381&lt;&gt;St_Wishlist),INT(Applications!F381)+0.4+ROW()/1000000,"")</f>
        <v/>
      </c>
      <c r="B375" s="0" t="str">
        <f aca="false">"Applied · "&amp;Applications!C381</f>
        <v>Applied · </v>
      </c>
      <c r="C375" s="0" t="str">
        <f aca="false">B375</f>
        <v>Applied · </v>
      </c>
    </row>
    <row r="376" customFormat="false" ht="15" hidden="false" customHeight="false" outlineLevel="0" collapsed="false">
      <c r="A376" s="0" t="str">
        <f aca="false">IF(AND(Applications!C382&lt;&gt;"",Applications!F382&lt;&gt;"",Applications!G382&lt;&gt;St_Wishlist),INT(Applications!F382)+0.4+ROW()/1000000,"")</f>
        <v/>
      </c>
      <c r="B376" s="0" t="str">
        <f aca="false">"Applied · "&amp;Applications!C382</f>
        <v>Applied · </v>
      </c>
      <c r="C376" s="0" t="str">
        <f aca="false">B376</f>
        <v>Applied · </v>
      </c>
    </row>
    <row r="377" customFormat="false" ht="15" hidden="false" customHeight="false" outlineLevel="0" collapsed="false">
      <c r="A377" s="0" t="str">
        <f aca="false">IF(AND(Applications!C383&lt;&gt;"",Applications!F383&lt;&gt;"",Applications!G383&lt;&gt;St_Wishlist),INT(Applications!F383)+0.4+ROW()/1000000,"")</f>
        <v/>
      </c>
      <c r="B377" s="0" t="str">
        <f aca="false">"Applied · "&amp;Applications!C383</f>
        <v>Applied · </v>
      </c>
      <c r="C377" s="0" t="str">
        <f aca="false">B377</f>
        <v>Applied · </v>
      </c>
    </row>
    <row r="378" customFormat="false" ht="15" hidden="false" customHeight="false" outlineLevel="0" collapsed="false">
      <c r="A378" s="0" t="str">
        <f aca="false">IF(AND(Applications!C384&lt;&gt;"",Applications!F384&lt;&gt;"",Applications!G384&lt;&gt;St_Wishlist),INT(Applications!F384)+0.4+ROW()/1000000,"")</f>
        <v/>
      </c>
      <c r="B378" s="0" t="str">
        <f aca="false">"Applied · "&amp;Applications!C384</f>
        <v>Applied · </v>
      </c>
      <c r="C378" s="0" t="str">
        <f aca="false">B378</f>
        <v>Applied · </v>
      </c>
    </row>
    <row r="379" customFormat="false" ht="15" hidden="false" customHeight="false" outlineLevel="0" collapsed="false">
      <c r="A379" s="0" t="str">
        <f aca="false">IF(AND(Applications!C385&lt;&gt;"",Applications!F385&lt;&gt;"",Applications!G385&lt;&gt;St_Wishlist),INT(Applications!F385)+0.4+ROW()/1000000,"")</f>
        <v/>
      </c>
      <c r="B379" s="0" t="str">
        <f aca="false">"Applied · "&amp;Applications!C385</f>
        <v>Applied · </v>
      </c>
      <c r="C379" s="0" t="str">
        <f aca="false">B379</f>
        <v>Applied · </v>
      </c>
    </row>
    <row r="380" customFormat="false" ht="15" hidden="false" customHeight="false" outlineLevel="0" collapsed="false">
      <c r="A380" s="0" t="str">
        <f aca="false">IF(AND(Applications!C386&lt;&gt;"",Applications!F386&lt;&gt;"",Applications!G386&lt;&gt;St_Wishlist),INT(Applications!F386)+0.4+ROW()/1000000,"")</f>
        <v/>
      </c>
      <c r="B380" s="0" t="str">
        <f aca="false">"Applied · "&amp;Applications!C386</f>
        <v>Applied · </v>
      </c>
      <c r="C380" s="0" t="str">
        <f aca="false">B380</f>
        <v>Applied · </v>
      </c>
    </row>
    <row r="381" customFormat="false" ht="15" hidden="false" customHeight="false" outlineLevel="0" collapsed="false">
      <c r="A381" s="0" t="str">
        <f aca="false">IF(AND(Applications!C387&lt;&gt;"",Applications!F387&lt;&gt;"",Applications!G387&lt;&gt;St_Wishlist),INT(Applications!F387)+0.4+ROW()/1000000,"")</f>
        <v/>
      </c>
      <c r="B381" s="0" t="str">
        <f aca="false">"Applied · "&amp;Applications!C387</f>
        <v>Applied · </v>
      </c>
      <c r="C381" s="0" t="str">
        <f aca="false">B381</f>
        <v>Applied · </v>
      </c>
    </row>
    <row r="382" customFormat="false" ht="15" hidden="false" customHeight="false" outlineLevel="0" collapsed="false">
      <c r="A382" s="0" t="str">
        <f aca="false">IF(AND(Applications!C388&lt;&gt;"",Applications!F388&lt;&gt;"",Applications!G388&lt;&gt;St_Wishlist),INT(Applications!F388)+0.4+ROW()/1000000,"")</f>
        <v/>
      </c>
      <c r="B382" s="0" t="str">
        <f aca="false">"Applied · "&amp;Applications!C388</f>
        <v>Applied · </v>
      </c>
      <c r="C382" s="0" t="str">
        <f aca="false">B382</f>
        <v>Applied · </v>
      </c>
    </row>
    <row r="383" customFormat="false" ht="15" hidden="false" customHeight="false" outlineLevel="0" collapsed="false">
      <c r="A383" s="0" t="str">
        <f aca="false">IF(AND(Applications!C389&lt;&gt;"",Applications!F389&lt;&gt;"",Applications!G389&lt;&gt;St_Wishlist),INT(Applications!F389)+0.4+ROW()/1000000,"")</f>
        <v/>
      </c>
      <c r="B383" s="0" t="str">
        <f aca="false">"Applied · "&amp;Applications!C389</f>
        <v>Applied · </v>
      </c>
      <c r="C383" s="0" t="str">
        <f aca="false">B383</f>
        <v>Applied · </v>
      </c>
    </row>
    <row r="384" customFormat="false" ht="15" hidden="false" customHeight="false" outlineLevel="0" collapsed="false">
      <c r="A384" s="0" t="str">
        <f aca="false">IF(AND(Applications!C390&lt;&gt;"",Applications!F390&lt;&gt;"",Applications!G390&lt;&gt;St_Wishlist),INT(Applications!F390)+0.4+ROW()/1000000,"")</f>
        <v/>
      </c>
      <c r="B384" s="0" t="str">
        <f aca="false">"Applied · "&amp;Applications!C390</f>
        <v>Applied · </v>
      </c>
      <c r="C384" s="0" t="str">
        <f aca="false">B384</f>
        <v>Applied · </v>
      </c>
    </row>
    <row r="385" customFormat="false" ht="15" hidden="false" customHeight="false" outlineLevel="0" collapsed="false">
      <c r="A385" s="0" t="str">
        <f aca="false">IF(AND(Applications!C391&lt;&gt;"",Applications!F391&lt;&gt;"",Applications!G391&lt;&gt;St_Wishlist),INT(Applications!F391)+0.4+ROW()/1000000,"")</f>
        <v/>
      </c>
      <c r="B385" s="0" t="str">
        <f aca="false">"Applied · "&amp;Applications!C391</f>
        <v>Applied · </v>
      </c>
      <c r="C385" s="0" t="str">
        <f aca="false">B385</f>
        <v>Applied · </v>
      </c>
    </row>
    <row r="386" customFormat="false" ht="15" hidden="false" customHeight="false" outlineLevel="0" collapsed="false">
      <c r="A386" s="0" t="str">
        <f aca="false">IF(AND(Applications!C392&lt;&gt;"",Applications!F392&lt;&gt;"",Applications!G392&lt;&gt;St_Wishlist),INT(Applications!F392)+0.4+ROW()/1000000,"")</f>
        <v/>
      </c>
      <c r="B386" s="0" t="str">
        <f aca="false">"Applied · "&amp;Applications!C392</f>
        <v>Applied · </v>
      </c>
      <c r="C386" s="0" t="str">
        <f aca="false">B386</f>
        <v>Applied · </v>
      </c>
    </row>
    <row r="387" customFormat="false" ht="15" hidden="false" customHeight="false" outlineLevel="0" collapsed="false">
      <c r="A387" s="0" t="str">
        <f aca="false">IF(AND(Applications!C393&lt;&gt;"",Applications!F393&lt;&gt;"",Applications!G393&lt;&gt;St_Wishlist),INT(Applications!F393)+0.4+ROW()/1000000,"")</f>
        <v/>
      </c>
      <c r="B387" s="0" t="str">
        <f aca="false">"Applied · "&amp;Applications!C393</f>
        <v>Applied · </v>
      </c>
      <c r="C387" s="0" t="str">
        <f aca="false">B387</f>
        <v>Applied · </v>
      </c>
    </row>
    <row r="388" customFormat="false" ht="15" hidden="false" customHeight="false" outlineLevel="0" collapsed="false">
      <c r="A388" s="0" t="str">
        <f aca="false">IF(AND(Applications!C394&lt;&gt;"",Applications!F394&lt;&gt;"",Applications!G394&lt;&gt;St_Wishlist),INT(Applications!F394)+0.4+ROW()/1000000,"")</f>
        <v/>
      </c>
      <c r="B388" s="0" t="str">
        <f aca="false">"Applied · "&amp;Applications!C394</f>
        <v>Applied · </v>
      </c>
      <c r="C388" s="0" t="str">
        <f aca="false">B388</f>
        <v>Applied · </v>
      </c>
    </row>
    <row r="389" customFormat="false" ht="15" hidden="false" customHeight="false" outlineLevel="0" collapsed="false">
      <c r="A389" s="0" t="str">
        <f aca="false">IF(AND(Applications!C395&lt;&gt;"",Applications!F395&lt;&gt;"",Applications!G395&lt;&gt;St_Wishlist),INT(Applications!F395)+0.4+ROW()/1000000,"")</f>
        <v/>
      </c>
      <c r="B389" s="0" t="str">
        <f aca="false">"Applied · "&amp;Applications!C395</f>
        <v>Applied · </v>
      </c>
      <c r="C389" s="0" t="str">
        <f aca="false">B389</f>
        <v>Applied · </v>
      </c>
    </row>
    <row r="390" customFormat="false" ht="15" hidden="false" customHeight="false" outlineLevel="0" collapsed="false">
      <c r="A390" s="0" t="str">
        <f aca="false">IF(AND(Applications!C396&lt;&gt;"",Applications!F396&lt;&gt;"",Applications!G396&lt;&gt;St_Wishlist),INT(Applications!F396)+0.4+ROW()/1000000,"")</f>
        <v/>
      </c>
      <c r="B390" s="0" t="str">
        <f aca="false">"Applied · "&amp;Applications!C396</f>
        <v>Applied · </v>
      </c>
      <c r="C390" s="0" t="str">
        <f aca="false">B390</f>
        <v>Applied · </v>
      </c>
    </row>
    <row r="391" customFormat="false" ht="15" hidden="false" customHeight="false" outlineLevel="0" collapsed="false">
      <c r="A391" s="0" t="str">
        <f aca="false">IF(AND(Applications!C397&lt;&gt;"",Applications!F397&lt;&gt;"",Applications!G397&lt;&gt;St_Wishlist),INT(Applications!F397)+0.4+ROW()/1000000,"")</f>
        <v/>
      </c>
      <c r="B391" s="0" t="str">
        <f aca="false">"Applied · "&amp;Applications!C397</f>
        <v>Applied · </v>
      </c>
      <c r="C391" s="0" t="str">
        <f aca="false">B391</f>
        <v>Applied · </v>
      </c>
    </row>
    <row r="392" customFormat="false" ht="15" hidden="false" customHeight="false" outlineLevel="0" collapsed="false">
      <c r="A392" s="0" t="str">
        <f aca="false">IF(AND(Applications!C398&lt;&gt;"",Applications!F398&lt;&gt;"",Applications!G398&lt;&gt;St_Wishlist),INT(Applications!F398)+0.4+ROW()/1000000,"")</f>
        <v/>
      </c>
      <c r="B392" s="0" t="str">
        <f aca="false">"Applied · "&amp;Applications!C398</f>
        <v>Applied · </v>
      </c>
      <c r="C392" s="0" t="str">
        <f aca="false">B392</f>
        <v>Applied · </v>
      </c>
    </row>
    <row r="393" customFormat="false" ht="15" hidden="false" customHeight="false" outlineLevel="0" collapsed="false">
      <c r="A393" s="0" t="str">
        <f aca="false">IF(AND(Applications!C399&lt;&gt;"",Applications!F399&lt;&gt;"",Applications!G399&lt;&gt;St_Wishlist),INT(Applications!F399)+0.4+ROW()/1000000,"")</f>
        <v/>
      </c>
      <c r="B393" s="0" t="str">
        <f aca="false">"Applied · "&amp;Applications!C399</f>
        <v>Applied · </v>
      </c>
      <c r="C393" s="0" t="str">
        <f aca="false">B393</f>
        <v>Applied · </v>
      </c>
    </row>
    <row r="394" customFormat="false" ht="15" hidden="false" customHeight="false" outlineLevel="0" collapsed="false">
      <c r="A394" s="0" t="str">
        <f aca="false">IF(AND(Applications!C400&lt;&gt;"",Applications!F400&lt;&gt;"",Applications!G400&lt;&gt;St_Wishlist),INT(Applications!F400)+0.4+ROW()/1000000,"")</f>
        <v/>
      </c>
      <c r="B394" s="0" t="str">
        <f aca="false">"Applied · "&amp;Applications!C400</f>
        <v>Applied · </v>
      </c>
      <c r="C394" s="0" t="str">
        <f aca="false">B394</f>
        <v>Applied · </v>
      </c>
    </row>
    <row r="395" customFormat="false" ht="15" hidden="false" customHeight="false" outlineLevel="0" collapsed="false">
      <c r="A395" s="0" t="str">
        <f aca="false">IF(AND(Applications!C401&lt;&gt;"",Applications!F401&lt;&gt;"",Applications!G401&lt;&gt;St_Wishlist),INT(Applications!F401)+0.4+ROW()/1000000,"")</f>
        <v/>
      </c>
      <c r="B395" s="0" t="str">
        <f aca="false">"Applied · "&amp;Applications!C401</f>
        <v>Applied · </v>
      </c>
      <c r="C395" s="0" t="str">
        <f aca="false">B395</f>
        <v>Applied · </v>
      </c>
    </row>
    <row r="396" customFormat="false" ht="15" hidden="false" customHeight="false" outlineLevel="0" collapsed="false">
      <c r="A396" s="0" t="str">
        <f aca="false">IF(AND(Applications!C402&lt;&gt;"",Applications!F402&lt;&gt;"",Applications!G402&lt;&gt;St_Wishlist),INT(Applications!F402)+0.4+ROW()/1000000,"")</f>
        <v/>
      </c>
      <c r="B396" s="0" t="str">
        <f aca="false">"Applied · "&amp;Applications!C402</f>
        <v>Applied · </v>
      </c>
      <c r="C396" s="0" t="str">
        <f aca="false">B396</f>
        <v>Applied · </v>
      </c>
    </row>
    <row r="397" customFormat="false" ht="15" hidden="false" customHeight="false" outlineLevel="0" collapsed="false">
      <c r="A397" s="0" t="str">
        <f aca="false">IF(AND(Applications!C403&lt;&gt;"",Applications!F403&lt;&gt;"",Applications!G403&lt;&gt;St_Wishlist),INT(Applications!F403)+0.4+ROW()/1000000,"")</f>
        <v/>
      </c>
      <c r="B397" s="0" t="str">
        <f aca="false">"Applied · "&amp;Applications!C403</f>
        <v>Applied · </v>
      </c>
      <c r="C397" s="0" t="str">
        <f aca="false">B397</f>
        <v>Applied · </v>
      </c>
    </row>
    <row r="398" customFormat="false" ht="15" hidden="false" customHeight="false" outlineLevel="0" collapsed="false">
      <c r="A398" s="0" t="str">
        <f aca="false">IF(AND(Applications!C404&lt;&gt;"",Applications!F404&lt;&gt;"",Applications!G404&lt;&gt;St_Wishlist),INT(Applications!F404)+0.4+ROW()/1000000,"")</f>
        <v/>
      </c>
      <c r="B398" s="0" t="str">
        <f aca="false">"Applied · "&amp;Applications!C404</f>
        <v>Applied · </v>
      </c>
      <c r="C398" s="0" t="str">
        <f aca="false">B398</f>
        <v>Applied · </v>
      </c>
    </row>
    <row r="399" customFormat="false" ht="15" hidden="false" customHeight="false" outlineLevel="0" collapsed="false">
      <c r="A399" s="0" t="str">
        <f aca="false">IF(AND(Applications!C405&lt;&gt;"",Applications!F405&lt;&gt;"",Applications!G405&lt;&gt;St_Wishlist),INT(Applications!F405)+0.4+ROW()/1000000,"")</f>
        <v/>
      </c>
      <c r="B399" s="0" t="str">
        <f aca="false">"Applied · "&amp;Applications!C405</f>
        <v>Applied · </v>
      </c>
      <c r="C399" s="0" t="str">
        <f aca="false">B399</f>
        <v>Applied · </v>
      </c>
    </row>
    <row r="400" customFormat="false" ht="15" hidden="false" customHeight="false" outlineLevel="0" collapsed="false">
      <c r="A400" s="0" t="str">
        <f aca="false">IF(AND(Applications!C406&lt;&gt;"",Applications!F406&lt;&gt;"",Applications!G406&lt;&gt;St_Wishlist),INT(Applications!F406)+0.4+ROW()/1000000,"")</f>
        <v/>
      </c>
      <c r="B400" s="0" t="str">
        <f aca="false">"Applied · "&amp;Applications!C406</f>
        <v>Applied · </v>
      </c>
      <c r="C400" s="0" t="str">
        <f aca="false">B400</f>
        <v>Applied · </v>
      </c>
    </row>
    <row r="401" customFormat="false" ht="15" hidden="false" customHeight="false" outlineLevel="0" collapsed="false">
      <c r="A401" s="0" t="str">
        <f aca="false">IF(AND(Applications!C407&lt;&gt;"",Applications!F407&lt;&gt;"",Applications!G407&lt;&gt;St_Wishlist),INT(Applications!F407)+0.4+ROW()/1000000,"")</f>
        <v/>
      </c>
      <c r="B401" s="0" t="str">
        <f aca="false">"Applied · "&amp;Applications!C407</f>
        <v>Applied · </v>
      </c>
      <c r="C401" s="0" t="str">
        <f aca="false">B401</f>
        <v>Applied · </v>
      </c>
    </row>
    <row r="402" customFormat="false" ht="15" hidden="false" customHeight="false" outlineLevel="0" collapsed="false">
      <c r="A402" s="0" t="str">
        <f aca="false">IF(AND(Applications!C408&lt;&gt;"",Applications!F408&lt;&gt;"",Applications!G408&lt;&gt;St_Wishlist),INT(Applications!F408)+0.4+ROW()/1000000,"")</f>
        <v/>
      </c>
      <c r="B402" s="0" t="str">
        <f aca="false">"Applied · "&amp;Applications!C408</f>
        <v>Applied · </v>
      </c>
      <c r="C402" s="0" t="str">
        <f aca="false">B402</f>
        <v>Applied · </v>
      </c>
    </row>
    <row r="403" customFormat="false" ht="15" hidden="false" customHeight="false" outlineLevel="0" collapsed="false">
      <c r="A403" s="0" t="str">
        <f aca="false">IF(AND(Applications!C409&lt;&gt;"",Applications!F409&lt;&gt;"",Applications!G409&lt;&gt;St_Wishlist),INT(Applications!F409)+0.4+ROW()/1000000,"")</f>
        <v/>
      </c>
      <c r="B403" s="0" t="str">
        <f aca="false">"Applied · "&amp;Applications!C409</f>
        <v>Applied · </v>
      </c>
      <c r="C403" s="0" t="str">
        <f aca="false">B403</f>
        <v>Applied · </v>
      </c>
    </row>
    <row r="404" customFormat="false" ht="15" hidden="false" customHeight="false" outlineLevel="0" collapsed="false">
      <c r="A404" s="0" t="str">
        <f aca="false">IF(AND(Applications!C410&lt;&gt;"",Applications!F410&lt;&gt;"",Applications!G410&lt;&gt;St_Wishlist),INT(Applications!F410)+0.4+ROW()/1000000,"")</f>
        <v/>
      </c>
      <c r="B404" s="0" t="str">
        <f aca="false">"Applied · "&amp;Applications!C410</f>
        <v>Applied · </v>
      </c>
      <c r="C404" s="0" t="str">
        <f aca="false">B404</f>
        <v>Applied · </v>
      </c>
    </row>
    <row r="405" customFormat="false" ht="15" hidden="false" customHeight="false" outlineLevel="0" collapsed="false">
      <c r="A405" s="0" t="str">
        <f aca="false">IF(AND(Applications!C411&lt;&gt;"",Applications!F411&lt;&gt;"",Applications!G411&lt;&gt;St_Wishlist),INT(Applications!F411)+0.4+ROW()/1000000,"")</f>
        <v/>
      </c>
      <c r="B405" s="0" t="str">
        <f aca="false">"Applied · "&amp;Applications!C411</f>
        <v>Applied · </v>
      </c>
      <c r="C405" s="0" t="str">
        <f aca="false">B405</f>
        <v>Applied · </v>
      </c>
    </row>
    <row r="406" customFormat="false" ht="15" hidden="false" customHeight="false" outlineLevel="0" collapsed="false">
      <c r="A406" s="0" t="str">
        <f aca="false">IF(AND(Applications!C412&lt;&gt;"",Applications!F412&lt;&gt;"",Applications!G412&lt;&gt;St_Wishlist),INT(Applications!F412)+0.4+ROW()/1000000,"")</f>
        <v/>
      </c>
      <c r="B406" s="0" t="str">
        <f aca="false">"Applied · "&amp;Applications!C412</f>
        <v>Applied · </v>
      </c>
      <c r="C406" s="0" t="str">
        <f aca="false">B406</f>
        <v>Applied · </v>
      </c>
    </row>
    <row r="407" customFormat="false" ht="15" hidden="false" customHeight="false" outlineLevel="0" collapsed="false">
      <c r="A407" s="0" t="str">
        <f aca="false">IF(AND(Applications!C413&lt;&gt;"",Applications!F413&lt;&gt;"",Applications!G413&lt;&gt;St_Wishlist),INT(Applications!F413)+0.4+ROW()/1000000,"")</f>
        <v/>
      </c>
      <c r="B407" s="0" t="str">
        <f aca="false">"Applied · "&amp;Applications!C413</f>
        <v>Applied · </v>
      </c>
      <c r="C407" s="0" t="str">
        <f aca="false">B407</f>
        <v>Applied · </v>
      </c>
    </row>
    <row r="408" customFormat="false" ht="15" hidden="false" customHeight="false" outlineLevel="0" collapsed="false">
      <c r="A408" s="0" t="str">
        <f aca="false">IF(AND(Applications!C414&lt;&gt;"",Applications!F414&lt;&gt;"",Applications!G414&lt;&gt;St_Wishlist),INT(Applications!F414)+0.4+ROW()/1000000,"")</f>
        <v/>
      </c>
      <c r="B408" s="0" t="str">
        <f aca="false">"Applied · "&amp;Applications!C414</f>
        <v>Applied · </v>
      </c>
      <c r="C408" s="0" t="str">
        <f aca="false">B408</f>
        <v>Applied · </v>
      </c>
    </row>
    <row r="409" customFormat="false" ht="15" hidden="false" customHeight="false" outlineLevel="0" collapsed="false">
      <c r="A409" s="0" t="str">
        <f aca="false">IF(AND(Applications!C415&lt;&gt;"",Applications!F415&lt;&gt;"",Applications!G415&lt;&gt;St_Wishlist),INT(Applications!F415)+0.4+ROW()/1000000,"")</f>
        <v/>
      </c>
      <c r="B409" s="0" t="str">
        <f aca="false">"Applied · "&amp;Applications!C415</f>
        <v>Applied · </v>
      </c>
      <c r="C409" s="0" t="str">
        <f aca="false">B409</f>
        <v>Applied · </v>
      </c>
    </row>
    <row r="410" customFormat="false" ht="15" hidden="false" customHeight="false" outlineLevel="0" collapsed="false">
      <c r="A410" s="0" t="str">
        <f aca="false">IF(AND(Applications!C416&lt;&gt;"",Applications!F416&lt;&gt;"",Applications!G416&lt;&gt;St_Wishlist),INT(Applications!F416)+0.4+ROW()/1000000,"")</f>
        <v/>
      </c>
      <c r="B410" s="0" t="str">
        <f aca="false">"Applied · "&amp;Applications!C416</f>
        <v>Applied · </v>
      </c>
      <c r="C410" s="0" t="str">
        <f aca="false">B410</f>
        <v>Applied · </v>
      </c>
    </row>
    <row r="411" customFormat="false" ht="15" hidden="false" customHeight="false" outlineLevel="0" collapsed="false">
      <c r="A411" s="0" t="str">
        <f aca="false">IF(AND(Applications!C417&lt;&gt;"",Applications!F417&lt;&gt;"",Applications!G417&lt;&gt;St_Wishlist),INT(Applications!F417)+0.4+ROW()/1000000,"")</f>
        <v/>
      </c>
      <c r="B411" s="0" t="str">
        <f aca="false">"Applied · "&amp;Applications!C417</f>
        <v>Applied · </v>
      </c>
      <c r="C411" s="0" t="str">
        <f aca="false">B411</f>
        <v>Applied · </v>
      </c>
    </row>
    <row r="412" customFormat="false" ht="15" hidden="false" customHeight="false" outlineLevel="0" collapsed="false">
      <c r="A412" s="0" t="str">
        <f aca="false">IF(AND(Applications!C418&lt;&gt;"",Applications!F418&lt;&gt;"",Applications!G418&lt;&gt;St_Wishlist),INT(Applications!F418)+0.4+ROW()/1000000,"")</f>
        <v/>
      </c>
      <c r="B412" s="0" t="str">
        <f aca="false">"Applied · "&amp;Applications!C418</f>
        <v>Applied · </v>
      </c>
      <c r="C412" s="0" t="str">
        <f aca="false">B412</f>
        <v>Applied · </v>
      </c>
    </row>
    <row r="413" customFormat="false" ht="15" hidden="false" customHeight="false" outlineLevel="0" collapsed="false">
      <c r="A413" s="0" t="str">
        <f aca="false">IF(AND(Applications!C419&lt;&gt;"",Applications!F419&lt;&gt;"",Applications!G419&lt;&gt;St_Wishlist),INT(Applications!F419)+0.4+ROW()/1000000,"")</f>
        <v/>
      </c>
      <c r="B413" s="0" t="str">
        <f aca="false">"Applied · "&amp;Applications!C419</f>
        <v>Applied · </v>
      </c>
      <c r="C413" s="0" t="str">
        <f aca="false">B413</f>
        <v>Applied · </v>
      </c>
    </row>
    <row r="414" customFormat="false" ht="15" hidden="false" customHeight="false" outlineLevel="0" collapsed="false">
      <c r="A414" s="0" t="str">
        <f aca="false">IF(AND(Applications!C420&lt;&gt;"",Applications!F420&lt;&gt;"",Applications!G420&lt;&gt;St_Wishlist),INT(Applications!F420)+0.4+ROW()/1000000,"")</f>
        <v/>
      </c>
      <c r="B414" s="0" t="str">
        <f aca="false">"Applied · "&amp;Applications!C420</f>
        <v>Applied · </v>
      </c>
      <c r="C414" s="0" t="str">
        <f aca="false">B414</f>
        <v>Applied · </v>
      </c>
    </row>
    <row r="415" customFormat="false" ht="15" hidden="false" customHeight="false" outlineLevel="0" collapsed="false">
      <c r="A415" s="0" t="str">
        <f aca="false">IF(AND(Applications!C421&lt;&gt;"",Applications!F421&lt;&gt;"",Applications!G421&lt;&gt;St_Wishlist),INT(Applications!F421)+0.4+ROW()/1000000,"")</f>
        <v/>
      </c>
      <c r="B415" s="0" t="str">
        <f aca="false">"Applied · "&amp;Applications!C421</f>
        <v>Applied · </v>
      </c>
      <c r="C415" s="0" t="str">
        <f aca="false">B415</f>
        <v>Applied · </v>
      </c>
    </row>
    <row r="416" customFormat="false" ht="15" hidden="false" customHeight="false" outlineLevel="0" collapsed="false">
      <c r="A416" s="0" t="str">
        <f aca="false">IF(AND(Applications!C422&lt;&gt;"",Applications!F422&lt;&gt;"",Applications!G422&lt;&gt;St_Wishlist),INT(Applications!F422)+0.4+ROW()/1000000,"")</f>
        <v/>
      </c>
      <c r="B416" s="0" t="str">
        <f aca="false">"Applied · "&amp;Applications!C422</f>
        <v>Applied · </v>
      </c>
      <c r="C416" s="0" t="str">
        <f aca="false">B416</f>
        <v>Applied · </v>
      </c>
    </row>
    <row r="417" customFormat="false" ht="15" hidden="false" customHeight="false" outlineLevel="0" collapsed="false">
      <c r="A417" s="0" t="str">
        <f aca="false">IF(AND(Applications!C423&lt;&gt;"",Applications!F423&lt;&gt;"",Applications!G423&lt;&gt;St_Wishlist),INT(Applications!F423)+0.4+ROW()/1000000,"")</f>
        <v/>
      </c>
      <c r="B417" s="0" t="str">
        <f aca="false">"Applied · "&amp;Applications!C423</f>
        <v>Applied · </v>
      </c>
      <c r="C417" s="0" t="str">
        <f aca="false">B417</f>
        <v>Applied · </v>
      </c>
    </row>
    <row r="418" customFormat="false" ht="15" hidden="false" customHeight="false" outlineLevel="0" collapsed="false">
      <c r="A418" s="0" t="str">
        <f aca="false">IF(AND(Applications!C424&lt;&gt;"",Applications!F424&lt;&gt;"",Applications!G424&lt;&gt;St_Wishlist),INT(Applications!F424)+0.4+ROW()/1000000,"")</f>
        <v/>
      </c>
      <c r="B418" s="0" t="str">
        <f aca="false">"Applied · "&amp;Applications!C424</f>
        <v>Applied · </v>
      </c>
      <c r="C418" s="0" t="str">
        <f aca="false">B418</f>
        <v>Applied · </v>
      </c>
    </row>
    <row r="419" customFormat="false" ht="15" hidden="false" customHeight="false" outlineLevel="0" collapsed="false">
      <c r="A419" s="0" t="str">
        <f aca="false">IF(AND(Applications!C425&lt;&gt;"",Applications!F425&lt;&gt;"",Applications!G425&lt;&gt;St_Wishlist),INT(Applications!F425)+0.4+ROW()/1000000,"")</f>
        <v/>
      </c>
      <c r="B419" s="0" t="str">
        <f aca="false">"Applied · "&amp;Applications!C425</f>
        <v>Applied · </v>
      </c>
      <c r="C419" s="0" t="str">
        <f aca="false">B419</f>
        <v>Applied · </v>
      </c>
    </row>
    <row r="420" customFormat="false" ht="15" hidden="false" customHeight="false" outlineLevel="0" collapsed="false">
      <c r="A420" s="0" t="str">
        <f aca="false">IF(AND(Applications!C426&lt;&gt;"",Applications!F426&lt;&gt;"",Applications!G426&lt;&gt;St_Wishlist),INT(Applications!F426)+0.4+ROW()/1000000,"")</f>
        <v/>
      </c>
      <c r="B420" s="0" t="str">
        <f aca="false">"Applied · "&amp;Applications!C426</f>
        <v>Applied · </v>
      </c>
      <c r="C420" s="0" t="str">
        <f aca="false">B420</f>
        <v>Applied · </v>
      </c>
    </row>
    <row r="421" customFormat="false" ht="15" hidden="false" customHeight="false" outlineLevel="0" collapsed="false">
      <c r="A421" s="0" t="str">
        <f aca="false">IF(AND(Applications!C427&lt;&gt;"",Applications!F427&lt;&gt;"",Applications!G427&lt;&gt;St_Wishlist),INT(Applications!F427)+0.4+ROW()/1000000,"")</f>
        <v/>
      </c>
      <c r="B421" s="0" t="str">
        <f aca="false">"Applied · "&amp;Applications!C427</f>
        <v>Applied · </v>
      </c>
      <c r="C421" s="0" t="str">
        <f aca="false">B421</f>
        <v>Applied · </v>
      </c>
    </row>
    <row r="422" customFormat="false" ht="15" hidden="false" customHeight="false" outlineLevel="0" collapsed="false">
      <c r="A422" s="0" t="str">
        <f aca="false">IF(AND(Applications!C428&lt;&gt;"",Applications!F428&lt;&gt;"",Applications!G428&lt;&gt;St_Wishlist),INT(Applications!F428)+0.4+ROW()/1000000,"")</f>
        <v/>
      </c>
      <c r="B422" s="0" t="str">
        <f aca="false">"Applied · "&amp;Applications!C428</f>
        <v>Applied · </v>
      </c>
      <c r="C422" s="0" t="str">
        <f aca="false">B422</f>
        <v>Applied · </v>
      </c>
    </row>
    <row r="423" customFormat="false" ht="15" hidden="false" customHeight="false" outlineLevel="0" collapsed="false">
      <c r="A423" s="0" t="str">
        <f aca="false">IF(AND(Applications!C429&lt;&gt;"",Applications!F429&lt;&gt;"",Applications!G429&lt;&gt;St_Wishlist),INT(Applications!F429)+0.4+ROW()/1000000,"")</f>
        <v/>
      </c>
      <c r="B423" s="0" t="str">
        <f aca="false">"Applied · "&amp;Applications!C429</f>
        <v>Applied · </v>
      </c>
      <c r="C423" s="0" t="str">
        <f aca="false">B423</f>
        <v>Applied · </v>
      </c>
    </row>
    <row r="424" customFormat="false" ht="15" hidden="false" customHeight="false" outlineLevel="0" collapsed="false">
      <c r="A424" s="0" t="str">
        <f aca="false">IF(AND(Applications!C430&lt;&gt;"",Applications!F430&lt;&gt;"",Applications!G430&lt;&gt;St_Wishlist),INT(Applications!F430)+0.4+ROW()/1000000,"")</f>
        <v/>
      </c>
      <c r="B424" s="0" t="str">
        <f aca="false">"Applied · "&amp;Applications!C430</f>
        <v>Applied · </v>
      </c>
      <c r="C424" s="0" t="str">
        <f aca="false">B424</f>
        <v>Applied · </v>
      </c>
    </row>
    <row r="425" customFormat="false" ht="15" hidden="false" customHeight="false" outlineLevel="0" collapsed="false">
      <c r="A425" s="0" t="str">
        <f aca="false">IF(AND(Applications!C431&lt;&gt;"",Applications!F431&lt;&gt;"",Applications!G431&lt;&gt;St_Wishlist),INT(Applications!F431)+0.4+ROW()/1000000,"")</f>
        <v/>
      </c>
      <c r="B425" s="0" t="str">
        <f aca="false">"Applied · "&amp;Applications!C431</f>
        <v>Applied · </v>
      </c>
      <c r="C425" s="0" t="str">
        <f aca="false">B425</f>
        <v>Applied · </v>
      </c>
    </row>
    <row r="426" customFormat="false" ht="15" hidden="false" customHeight="false" outlineLevel="0" collapsed="false">
      <c r="A426" s="0" t="str">
        <f aca="false">IF(AND(Applications!C432&lt;&gt;"",Applications!F432&lt;&gt;"",Applications!G432&lt;&gt;St_Wishlist),INT(Applications!F432)+0.4+ROW()/1000000,"")</f>
        <v/>
      </c>
      <c r="B426" s="0" t="str">
        <f aca="false">"Applied · "&amp;Applications!C432</f>
        <v>Applied · </v>
      </c>
      <c r="C426" s="0" t="str">
        <f aca="false">B426</f>
        <v>Applied · </v>
      </c>
    </row>
    <row r="427" customFormat="false" ht="15" hidden="false" customHeight="false" outlineLevel="0" collapsed="false">
      <c r="A427" s="0" t="str">
        <f aca="false">IF(AND(Applications!C433&lt;&gt;"",Applications!F433&lt;&gt;"",Applications!G433&lt;&gt;St_Wishlist),INT(Applications!F433)+0.4+ROW()/1000000,"")</f>
        <v/>
      </c>
      <c r="B427" s="0" t="str">
        <f aca="false">"Applied · "&amp;Applications!C433</f>
        <v>Applied · </v>
      </c>
      <c r="C427" s="0" t="str">
        <f aca="false">B427</f>
        <v>Applied · </v>
      </c>
    </row>
    <row r="428" customFormat="false" ht="15" hidden="false" customHeight="false" outlineLevel="0" collapsed="false">
      <c r="A428" s="0" t="str">
        <f aca="false">IF(AND(Applications!C434&lt;&gt;"",Applications!F434&lt;&gt;"",Applications!G434&lt;&gt;St_Wishlist),INT(Applications!F434)+0.4+ROW()/1000000,"")</f>
        <v/>
      </c>
      <c r="B428" s="0" t="str">
        <f aca="false">"Applied · "&amp;Applications!C434</f>
        <v>Applied · </v>
      </c>
      <c r="C428" s="0" t="str">
        <f aca="false">B428</f>
        <v>Applied · </v>
      </c>
    </row>
    <row r="429" customFormat="false" ht="15" hidden="false" customHeight="false" outlineLevel="0" collapsed="false">
      <c r="A429" s="0" t="str">
        <f aca="false">IF(AND(Applications!C435&lt;&gt;"",Applications!F435&lt;&gt;"",Applications!G435&lt;&gt;St_Wishlist),INT(Applications!F435)+0.4+ROW()/1000000,"")</f>
        <v/>
      </c>
      <c r="B429" s="0" t="str">
        <f aca="false">"Applied · "&amp;Applications!C435</f>
        <v>Applied · </v>
      </c>
      <c r="C429" s="0" t="str">
        <f aca="false">B429</f>
        <v>Applied · </v>
      </c>
    </row>
    <row r="430" customFormat="false" ht="15" hidden="false" customHeight="false" outlineLevel="0" collapsed="false">
      <c r="A430" s="0" t="str">
        <f aca="false">IF(AND(Applications!C436&lt;&gt;"",Applications!F436&lt;&gt;"",Applications!G436&lt;&gt;St_Wishlist),INT(Applications!F436)+0.4+ROW()/1000000,"")</f>
        <v/>
      </c>
      <c r="B430" s="0" t="str">
        <f aca="false">"Applied · "&amp;Applications!C436</f>
        <v>Applied · </v>
      </c>
      <c r="C430" s="0" t="str">
        <f aca="false">B430</f>
        <v>Applied · </v>
      </c>
    </row>
    <row r="431" customFormat="false" ht="15" hidden="false" customHeight="false" outlineLevel="0" collapsed="false">
      <c r="A431" s="0" t="str">
        <f aca="false">IF(AND(Applications!C437&lt;&gt;"",Applications!F437&lt;&gt;"",Applications!G437&lt;&gt;St_Wishlist),INT(Applications!F437)+0.4+ROW()/1000000,"")</f>
        <v/>
      </c>
      <c r="B431" s="0" t="str">
        <f aca="false">"Applied · "&amp;Applications!C437</f>
        <v>Applied · </v>
      </c>
      <c r="C431" s="0" t="str">
        <f aca="false">B431</f>
        <v>Applied · </v>
      </c>
    </row>
    <row r="432" customFormat="false" ht="15" hidden="false" customHeight="false" outlineLevel="0" collapsed="false">
      <c r="A432" s="0" t="str">
        <f aca="false">IF(AND(Applications!C438&lt;&gt;"",Applications!F438&lt;&gt;"",Applications!G438&lt;&gt;St_Wishlist),INT(Applications!F438)+0.4+ROW()/1000000,"")</f>
        <v/>
      </c>
      <c r="B432" s="0" t="str">
        <f aca="false">"Applied · "&amp;Applications!C438</f>
        <v>Applied · </v>
      </c>
      <c r="C432" s="0" t="str">
        <f aca="false">B432</f>
        <v>Applied · </v>
      </c>
    </row>
    <row r="433" customFormat="false" ht="15" hidden="false" customHeight="false" outlineLevel="0" collapsed="false">
      <c r="A433" s="0" t="str">
        <f aca="false">IF(AND(Applications!C439&lt;&gt;"",Applications!F439&lt;&gt;"",Applications!G439&lt;&gt;St_Wishlist),INT(Applications!F439)+0.4+ROW()/1000000,"")</f>
        <v/>
      </c>
      <c r="B433" s="0" t="str">
        <f aca="false">"Applied · "&amp;Applications!C439</f>
        <v>Applied · </v>
      </c>
      <c r="C433" s="0" t="str">
        <f aca="false">B433</f>
        <v>Applied · </v>
      </c>
    </row>
    <row r="434" customFormat="false" ht="15" hidden="false" customHeight="false" outlineLevel="0" collapsed="false">
      <c r="A434" s="0" t="str">
        <f aca="false">IF(AND(Applications!C440&lt;&gt;"",Applications!F440&lt;&gt;"",Applications!G440&lt;&gt;St_Wishlist),INT(Applications!F440)+0.4+ROW()/1000000,"")</f>
        <v/>
      </c>
      <c r="B434" s="0" t="str">
        <f aca="false">"Applied · "&amp;Applications!C440</f>
        <v>Applied · </v>
      </c>
      <c r="C434" s="0" t="str">
        <f aca="false">B434</f>
        <v>Applied · </v>
      </c>
    </row>
    <row r="435" customFormat="false" ht="15" hidden="false" customHeight="false" outlineLevel="0" collapsed="false">
      <c r="A435" s="0" t="str">
        <f aca="false">IF(AND(Applications!C441&lt;&gt;"",Applications!F441&lt;&gt;"",Applications!G441&lt;&gt;St_Wishlist),INT(Applications!F441)+0.4+ROW()/1000000,"")</f>
        <v/>
      </c>
      <c r="B435" s="0" t="str">
        <f aca="false">"Applied · "&amp;Applications!C441</f>
        <v>Applied · </v>
      </c>
      <c r="C435" s="0" t="str">
        <f aca="false">B435</f>
        <v>Applied · </v>
      </c>
    </row>
    <row r="436" customFormat="false" ht="15" hidden="false" customHeight="false" outlineLevel="0" collapsed="false">
      <c r="A436" s="0" t="str">
        <f aca="false">IF(AND(Applications!C442&lt;&gt;"",Applications!F442&lt;&gt;"",Applications!G442&lt;&gt;St_Wishlist),INT(Applications!F442)+0.4+ROW()/1000000,"")</f>
        <v/>
      </c>
      <c r="B436" s="0" t="str">
        <f aca="false">"Applied · "&amp;Applications!C442</f>
        <v>Applied · </v>
      </c>
      <c r="C436" s="0" t="str">
        <f aca="false">B436</f>
        <v>Applied · </v>
      </c>
    </row>
    <row r="437" customFormat="false" ht="15" hidden="false" customHeight="false" outlineLevel="0" collapsed="false">
      <c r="A437" s="0" t="str">
        <f aca="false">IF(AND(Applications!C443&lt;&gt;"",Applications!F443&lt;&gt;"",Applications!G443&lt;&gt;St_Wishlist),INT(Applications!F443)+0.4+ROW()/1000000,"")</f>
        <v/>
      </c>
      <c r="B437" s="0" t="str">
        <f aca="false">"Applied · "&amp;Applications!C443</f>
        <v>Applied · </v>
      </c>
      <c r="C437" s="0" t="str">
        <f aca="false">B437</f>
        <v>Applied · </v>
      </c>
    </row>
    <row r="438" customFormat="false" ht="15" hidden="false" customHeight="false" outlineLevel="0" collapsed="false">
      <c r="A438" s="0" t="str">
        <f aca="false">IF(AND(Applications!C444&lt;&gt;"",Applications!F444&lt;&gt;"",Applications!G444&lt;&gt;St_Wishlist),INT(Applications!F444)+0.4+ROW()/1000000,"")</f>
        <v/>
      </c>
      <c r="B438" s="0" t="str">
        <f aca="false">"Applied · "&amp;Applications!C444</f>
        <v>Applied · </v>
      </c>
      <c r="C438" s="0" t="str">
        <f aca="false">B438</f>
        <v>Applied · </v>
      </c>
    </row>
    <row r="439" customFormat="false" ht="15" hidden="false" customHeight="false" outlineLevel="0" collapsed="false">
      <c r="A439" s="0" t="str">
        <f aca="false">IF(AND(Applications!C445&lt;&gt;"",Applications!F445&lt;&gt;"",Applications!G445&lt;&gt;St_Wishlist),INT(Applications!F445)+0.4+ROW()/1000000,"")</f>
        <v/>
      </c>
      <c r="B439" s="0" t="str">
        <f aca="false">"Applied · "&amp;Applications!C445</f>
        <v>Applied · </v>
      </c>
      <c r="C439" s="0" t="str">
        <f aca="false">B439</f>
        <v>Applied · </v>
      </c>
    </row>
    <row r="440" customFormat="false" ht="15" hidden="false" customHeight="false" outlineLevel="0" collapsed="false">
      <c r="A440" s="0" t="str">
        <f aca="false">IF(AND(Applications!C446&lt;&gt;"",Applications!F446&lt;&gt;"",Applications!G446&lt;&gt;St_Wishlist),INT(Applications!F446)+0.4+ROW()/1000000,"")</f>
        <v/>
      </c>
      <c r="B440" s="0" t="str">
        <f aca="false">"Applied · "&amp;Applications!C446</f>
        <v>Applied · </v>
      </c>
      <c r="C440" s="0" t="str">
        <f aca="false">B440</f>
        <v>Applied · </v>
      </c>
    </row>
    <row r="441" customFormat="false" ht="15" hidden="false" customHeight="false" outlineLevel="0" collapsed="false">
      <c r="A441" s="0" t="str">
        <f aca="false">IF(AND(Applications!C447&lt;&gt;"",Applications!F447&lt;&gt;"",Applications!G447&lt;&gt;St_Wishlist),INT(Applications!F447)+0.4+ROW()/1000000,"")</f>
        <v/>
      </c>
      <c r="B441" s="0" t="str">
        <f aca="false">"Applied · "&amp;Applications!C447</f>
        <v>Applied · </v>
      </c>
      <c r="C441" s="0" t="str">
        <f aca="false">B441</f>
        <v>Applied · </v>
      </c>
    </row>
    <row r="442" customFormat="false" ht="15" hidden="false" customHeight="false" outlineLevel="0" collapsed="false">
      <c r="A442" s="0" t="str">
        <f aca="false">IF(AND(Applications!C448&lt;&gt;"",Applications!F448&lt;&gt;"",Applications!G448&lt;&gt;St_Wishlist),INT(Applications!F448)+0.4+ROW()/1000000,"")</f>
        <v/>
      </c>
      <c r="B442" s="0" t="str">
        <f aca="false">"Applied · "&amp;Applications!C448</f>
        <v>Applied · </v>
      </c>
      <c r="C442" s="0" t="str">
        <f aca="false">B442</f>
        <v>Applied · </v>
      </c>
    </row>
    <row r="443" customFormat="false" ht="15" hidden="false" customHeight="false" outlineLevel="0" collapsed="false">
      <c r="A443" s="0" t="str">
        <f aca="false">IF(AND(Applications!C449&lt;&gt;"",Applications!F449&lt;&gt;"",Applications!G449&lt;&gt;St_Wishlist),INT(Applications!F449)+0.4+ROW()/1000000,"")</f>
        <v/>
      </c>
      <c r="B443" s="0" t="str">
        <f aca="false">"Applied · "&amp;Applications!C449</f>
        <v>Applied · </v>
      </c>
      <c r="C443" s="0" t="str">
        <f aca="false">B443</f>
        <v>Applied · </v>
      </c>
    </row>
    <row r="444" customFormat="false" ht="15" hidden="false" customHeight="false" outlineLevel="0" collapsed="false">
      <c r="A444" s="0" t="str">
        <f aca="false">IF(AND(Applications!C450&lt;&gt;"",Applications!F450&lt;&gt;"",Applications!G450&lt;&gt;St_Wishlist),INT(Applications!F450)+0.4+ROW()/1000000,"")</f>
        <v/>
      </c>
      <c r="B444" s="0" t="str">
        <f aca="false">"Applied · "&amp;Applications!C450</f>
        <v>Applied · </v>
      </c>
      <c r="C444" s="0" t="str">
        <f aca="false">B444</f>
        <v>Applied · </v>
      </c>
    </row>
    <row r="445" customFormat="false" ht="15" hidden="false" customHeight="false" outlineLevel="0" collapsed="false">
      <c r="A445" s="0" t="str">
        <f aca="false">IF(AND(Applications!C451&lt;&gt;"",Applications!F451&lt;&gt;"",Applications!G451&lt;&gt;St_Wishlist),INT(Applications!F451)+0.4+ROW()/1000000,"")</f>
        <v/>
      </c>
      <c r="B445" s="0" t="str">
        <f aca="false">"Applied · "&amp;Applications!C451</f>
        <v>Applied · </v>
      </c>
      <c r="C445" s="0" t="str">
        <f aca="false">B445</f>
        <v>Applied · </v>
      </c>
    </row>
    <row r="446" customFormat="false" ht="15" hidden="false" customHeight="false" outlineLevel="0" collapsed="false">
      <c r="A446" s="0" t="str">
        <f aca="false">IF(AND(Applications!C452&lt;&gt;"",Applications!F452&lt;&gt;"",Applications!G452&lt;&gt;St_Wishlist),INT(Applications!F452)+0.4+ROW()/1000000,"")</f>
        <v/>
      </c>
      <c r="B446" s="0" t="str">
        <f aca="false">"Applied · "&amp;Applications!C452</f>
        <v>Applied · </v>
      </c>
      <c r="C446" s="0" t="str">
        <f aca="false">B446</f>
        <v>Applied · </v>
      </c>
    </row>
    <row r="447" customFormat="false" ht="15" hidden="false" customHeight="false" outlineLevel="0" collapsed="false">
      <c r="A447" s="0" t="str">
        <f aca="false">IF(AND(Applications!C453&lt;&gt;"",Applications!F453&lt;&gt;"",Applications!G453&lt;&gt;St_Wishlist),INT(Applications!F453)+0.4+ROW()/1000000,"")</f>
        <v/>
      </c>
      <c r="B447" s="0" t="str">
        <f aca="false">"Applied · "&amp;Applications!C453</f>
        <v>Applied · </v>
      </c>
      <c r="C447" s="0" t="str">
        <f aca="false">B447</f>
        <v>Applied · </v>
      </c>
    </row>
    <row r="448" customFormat="false" ht="15" hidden="false" customHeight="false" outlineLevel="0" collapsed="false">
      <c r="A448" s="0" t="str">
        <f aca="false">IF(AND(Applications!C454&lt;&gt;"",Applications!F454&lt;&gt;"",Applications!G454&lt;&gt;St_Wishlist),INT(Applications!F454)+0.4+ROW()/1000000,"")</f>
        <v/>
      </c>
      <c r="B448" s="0" t="str">
        <f aca="false">"Applied · "&amp;Applications!C454</f>
        <v>Applied · </v>
      </c>
      <c r="C448" s="0" t="str">
        <f aca="false">B448</f>
        <v>Applied · </v>
      </c>
    </row>
    <row r="449" customFormat="false" ht="15" hidden="false" customHeight="false" outlineLevel="0" collapsed="false">
      <c r="A449" s="0" t="str">
        <f aca="false">IF(AND(Applications!C455&lt;&gt;"",Applications!F455&lt;&gt;"",Applications!G455&lt;&gt;St_Wishlist),INT(Applications!F455)+0.4+ROW()/1000000,"")</f>
        <v/>
      </c>
      <c r="B449" s="0" t="str">
        <f aca="false">"Applied · "&amp;Applications!C455</f>
        <v>Applied · </v>
      </c>
      <c r="C449" s="0" t="str">
        <f aca="false">B449</f>
        <v>Applied · </v>
      </c>
    </row>
    <row r="450" customFormat="false" ht="15" hidden="false" customHeight="false" outlineLevel="0" collapsed="false">
      <c r="A450" s="0" t="str">
        <f aca="false">IF(AND(Applications!C456&lt;&gt;"",Applications!F456&lt;&gt;"",Applications!G456&lt;&gt;St_Wishlist),INT(Applications!F456)+0.4+ROW()/1000000,"")</f>
        <v/>
      </c>
      <c r="B450" s="0" t="str">
        <f aca="false">"Applied · "&amp;Applications!C456</f>
        <v>Applied · </v>
      </c>
      <c r="C450" s="0" t="str">
        <f aca="false">B450</f>
        <v>Applied · </v>
      </c>
    </row>
    <row r="451" customFormat="false" ht="15" hidden="false" customHeight="false" outlineLevel="0" collapsed="false">
      <c r="A451" s="0" t="str">
        <f aca="false">IF(AND(Applications!C457&lt;&gt;"",Applications!F457&lt;&gt;"",Applications!G457&lt;&gt;St_Wishlist),INT(Applications!F457)+0.4+ROW()/1000000,"")</f>
        <v/>
      </c>
      <c r="B451" s="0" t="str">
        <f aca="false">"Applied · "&amp;Applications!C457</f>
        <v>Applied · </v>
      </c>
      <c r="C451" s="0" t="str">
        <f aca="false">B451</f>
        <v>Applied · </v>
      </c>
    </row>
    <row r="452" customFormat="false" ht="15" hidden="false" customHeight="false" outlineLevel="0" collapsed="false">
      <c r="A452" s="0" t="str">
        <f aca="false">IF(AND(Applications!C458&lt;&gt;"",Applications!F458&lt;&gt;"",Applications!G458&lt;&gt;St_Wishlist),INT(Applications!F458)+0.4+ROW()/1000000,"")</f>
        <v/>
      </c>
      <c r="B452" s="0" t="str">
        <f aca="false">"Applied · "&amp;Applications!C458</f>
        <v>Applied · </v>
      </c>
      <c r="C452" s="0" t="str">
        <f aca="false">B452</f>
        <v>Applied · </v>
      </c>
    </row>
    <row r="453" customFormat="false" ht="15" hidden="false" customHeight="false" outlineLevel="0" collapsed="false">
      <c r="A453" s="0" t="str">
        <f aca="false">IF(AND(Applications!C459&lt;&gt;"",Applications!F459&lt;&gt;"",Applications!G459&lt;&gt;St_Wishlist),INT(Applications!F459)+0.4+ROW()/1000000,"")</f>
        <v/>
      </c>
      <c r="B453" s="0" t="str">
        <f aca="false">"Applied · "&amp;Applications!C459</f>
        <v>Applied · </v>
      </c>
      <c r="C453" s="0" t="str">
        <f aca="false">B453</f>
        <v>Applied · </v>
      </c>
    </row>
    <row r="454" customFormat="false" ht="15" hidden="false" customHeight="false" outlineLevel="0" collapsed="false">
      <c r="A454" s="0" t="str">
        <f aca="false">IF(AND(Applications!C460&lt;&gt;"",Applications!F460&lt;&gt;"",Applications!G460&lt;&gt;St_Wishlist),INT(Applications!F460)+0.4+ROW()/1000000,"")</f>
        <v/>
      </c>
      <c r="B454" s="0" t="str">
        <f aca="false">"Applied · "&amp;Applications!C460</f>
        <v>Applied · </v>
      </c>
      <c r="C454" s="0" t="str">
        <f aca="false">B454</f>
        <v>Applied · </v>
      </c>
    </row>
    <row r="455" customFormat="false" ht="15" hidden="false" customHeight="false" outlineLevel="0" collapsed="false">
      <c r="A455" s="0" t="str">
        <f aca="false">IF(AND(Applications!C461&lt;&gt;"",Applications!F461&lt;&gt;"",Applications!G461&lt;&gt;St_Wishlist),INT(Applications!F461)+0.4+ROW()/1000000,"")</f>
        <v/>
      </c>
      <c r="B455" s="0" t="str">
        <f aca="false">"Applied · "&amp;Applications!C461</f>
        <v>Applied · </v>
      </c>
      <c r="C455" s="0" t="str">
        <f aca="false">B455</f>
        <v>Applied · </v>
      </c>
    </row>
    <row r="456" customFormat="false" ht="15" hidden="false" customHeight="false" outlineLevel="0" collapsed="false">
      <c r="A456" s="0" t="str">
        <f aca="false">IF(AND(Applications!C462&lt;&gt;"",Applications!F462&lt;&gt;"",Applications!G462&lt;&gt;St_Wishlist),INT(Applications!F462)+0.4+ROW()/1000000,"")</f>
        <v/>
      </c>
      <c r="B456" s="0" t="str">
        <f aca="false">"Applied · "&amp;Applications!C462</f>
        <v>Applied · </v>
      </c>
      <c r="C456" s="0" t="str">
        <f aca="false">B456</f>
        <v>Applied · </v>
      </c>
    </row>
    <row r="457" customFormat="false" ht="15" hidden="false" customHeight="false" outlineLevel="0" collapsed="false">
      <c r="A457" s="0" t="str">
        <f aca="false">IF(AND(Applications!C463&lt;&gt;"",Applications!F463&lt;&gt;"",Applications!G463&lt;&gt;St_Wishlist),INT(Applications!F463)+0.4+ROW()/1000000,"")</f>
        <v/>
      </c>
      <c r="B457" s="0" t="str">
        <f aca="false">"Applied · "&amp;Applications!C463</f>
        <v>Applied · </v>
      </c>
      <c r="C457" s="0" t="str">
        <f aca="false">B457</f>
        <v>Applied · </v>
      </c>
    </row>
    <row r="458" customFormat="false" ht="15" hidden="false" customHeight="false" outlineLevel="0" collapsed="false">
      <c r="A458" s="0" t="str">
        <f aca="false">IF(AND(Applications!C464&lt;&gt;"",Applications!F464&lt;&gt;"",Applications!G464&lt;&gt;St_Wishlist),INT(Applications!F464)+0.4+ROW()/1000000,"")</f>
        <v/>
      </c>
      <c r="B458" s="0" t="str">
        <f aca="false">"Applied · "&amp;Applications!C464</f>
        <v>Applied · </v>
      </c>
      <c r="C458" s="0" t="str">
        <f aca="false">B458</f>
        <v>Applied · </v>
      </c>
    </row>
    <row r="459" customFormat="false" ht="15" hidden="false" customHeight="false" outlineLevel="0" collapsed="false">
      <c r="A459" s="0" t="str">
        <f aca="false">IF(AND(Applications!C465&lt;&gt;"",Applications!F465&lt;&gt;"",Applications!G465&lt;&gt;St_Wishlist),INT(Applications!F465)+0.4+ROW()/1000000,"")</f>
        <v/>
      </c>
      <c r="B459" s="0" t="str">
        <f aca="false">"Applied · "&amp;Applications!C465</f>
        <v>Applied · </v>
      </c>
      <c r="C459" s="0" t="str">
        <f aca="false">B459</f>
        <v>Applied · </v>
      </c>
    </row>
    <row r="460" customFormat="false" ht="15" hidden="false" customHeight="false" outlineLevel="0" collapsed="false">
      <c r="A460" s="0" t="str">
        <f aca="false">IF(AND(Applications!C466&lt;&gt;"",Applications!F466&lt;&gt;"",Applications!G466&lt;&gt;St_Wishlist),INT(Applications!F466)+0.4+ROW()/1000000,"")</f>
        <v/>
      </c>
      <c r="B460" s="0" t="str">
        <f aca="false">"Applied · "&amp;Applications!C466</f>
        <v>Applied · </v>
      </c>
      <c r="C460" s="0" t="str">
        <f aca="false">B460</f>
        <v>Applied · </v>
      </c>
    </row>
    <row r="461" customFormat="false" ht="15" hidden="false" customHeight="false" outlineLevel="0" collapsed="false">
      <c r="A461" s="0" t="str">
        <f aca="false">IF(AND(Applications!C467&lt;&gt;"",Applications!F467&lt;&gt;"",Applications!G467&lt;&gt;St_Wishlist),INT(Applications!F467)+0.4+ROW()/1000000,"")</f>
        <v/>
      </c>
      <c r="B461" s="0" t="str">
        <f aca="false">"Applied · "&amp;Applications!C467</f>
        <v>Applied · </v>
      </c>
      <c r="C461" s="0" t="str">
        <f aca="false">B461</f>
        <v>Applied · </v>
      </c>
    </row>
    <row r="462" customFormat="false" ht="15" hidden="false" customHeight="false" outlineLevel="0" collapsed="false">
      <c r="A462" s="0" t="str">
        <f aca="false">IF(AND(Applications!C468&lt;&gt;"",Applications!F468&lt;&gt;"",Applications!G468&lt;&gt;St_Wishlist),INT(Applications!F468)+0.4+ROW()/1000000,"")</f>
        <v/>
      </c>
      <c r="B462" s="0" t="str">
        <f aca="false">"Applied · "&amp;Applications!C468</f>
        <v>Applied · </v>
      </c>
      <c r="C462" s="0" t="str">
        <f aca="false">B462</f>
        <v>Applied · </v>
      </c>
    </row>
    <row r="463" customFormat="false" ht="15" hidden="false" customHeight="false" outlineLevel="0" collapsed="false">
      <c r="A463" s="0" t="str">
        <f aca="false">IF(AND(Applications!C469&lt;&gt;"",Applications!F469&lt;&gt;"",Applications!G469&lt;&gt;St_Wishlist),INT(Applications!F469)+0.4+ROW()/1000000,"")</f>
        <v/>
      </c>
      <c r="B463" s="0" t="str">
        <f aca="false">"Applied · "&amp;Applications!C469</f>
        <v>Applied · </v>
      </c>
      <c r="C463" s="0" t="str">
        <f aca="false">B463</f>
        <v>Applied · </v>
      </c>
    </row>
    <row r="464" customFormat="false" ht="15" hidden="false" customHeight="false" outlineLevel="0" collapsed="false">
      <c r="A464" s="0" t="str">
        <f aca="false">IF(AND(Applications!C470&lt;&gt;"",Applications!F470&lt;&gt;"",Applications!G470&lt;&gt;St_Wishlist),INT(Applications!F470)+0.4+ROW()/1000000,"")</f>
        <v/>
      </c>
      <c r="B464" s="0" t="str">
        <f aca="false">"Applied · "&amp;Applications!C470</f>
        <v>Applied · </v>
      </c>
      <c r="C464" s="0" t="str">
        <f aca="false">B464</f>
        <v>Applied · </v>
      </c>
    </row>
    <row r="465" customFormat="false" ht="15" hidden="false" customHeight="false" outlineLevel="0" collapsed="false">
      <c r="A465" s="0" t="str">
        <f aca="false">IF(AND(Applications!C471&lt;&gt;"",Applications!F471&lt;&gt;"",Applications!G471&lt;&gt;St_Wishlist),INT(Applications!F471)+0.4+ROW()/1000000,"")</f>
        <v/>
      </c>
      <c r="B465" s="0" t="str">
        <f aca="false">"Applied · "&amp;Applications!C471</f>
        <v>Applied · </v>
      </c>
      <c r="C465" s="0" t="str">
        <f aca="false">B465</f>
        <v>Applied · </v>
      </c>
    </row>
    <row r="466" customFormat="false" ht="15" hidden="false" customHeight="false" outlineLevel="0" collapsed="false">
      <c r="A466" s="0" t="str">
        <f aca="false">IF(AND(Applications!C472&lt;&gt;"",Applications!F472&lt;&gt;"",Applications!G472&lt;&gt;St_Wishlist),INT(Applications!F472)+0.4+ROW()/1000000,"")</f>
        <v/>
      </c>
      <c r="B466" s="0" t="str">
        <f aca="false">"Applied · "&amp;Applications!C472</f>
        <v>Applied · </v>
      </c>
      <c r="C466" s="0" t="str">
        <f aca="false">B466</f>
        <v>Applied · </v>
      </c>
    </row>
    <row r="467" customFormat="false" ht="15" hidden="false" customHeight="false" outlineLevel="0" collapsed="false">
      <c r="A467" s="0" t="str">
        <f aca="false">IF(AND(Applications!C473&lt;&gt;"",Applications!F473&lt;&gt;"",Applications!G473&lt;&gt;St_Wishlist),INT(Applications!F473)+0.4+ROW()/1000000,"")</f>
        <v/>
      </c>
      <c r="B467" s="0" t="str">
        <f aca="false">"Applied · "&amp;Applications!C473</f>
        <v>Applied · </v>
      </c>
      <c r="C467" s="0" t="str">
        <f aca="false">B467</f>
        <v>Applied · </v>
      </c>
    </row>
    <row r="468" customFormat="false" ht="15" hidden="false" customHeight="false" outlineLevel="0" collapsed="false">
      <c r="A468" s="0" t="str">
        <f aca="false">IF(AND(Applications!C474&lt;&gt;"",Applications!F474&lt;&gt;"",Applications!G474&lt;&gt;St_Wishlist),INT(Applications!F474)+0.4+ROW()/1000000,"")</f>
        <v/>
      </c>
      <c r="B468" s="0" t="str">
        <f aca="false">"Applied · "&amp;Applications!C474</f>
        <v>Applied · </v>
      </c>
      <c r="C468" s="0" t="str">
        <f aca="false">B468</f>
        <v>Applied · </v>
      </c>
    </row>
    <row r="469" customFormat="false" ht="15" hidden="false" customHeight="false" outlineLevel="0" collapsed="false">
      <c r="A469" s="0" t="str">
        <f aca="false">IF(AND(Applications!C475&lt;&gt;"",Applications!F475&lt;&gt;"",Applications!G475&lt;&gt;St_Wishlist),INT(Applications!F475)+0.4+ROW()/1000000,"")</f>
        <v/>
      </c>
      <c r="B469" s="0" t="str">
        <f aca="false">"Applied · "&amp;Applications!C475</f>
        <v>Applied · </v>
      </c>
      <c r="C469" s="0" t="str">
        <f aca="false">B469</f>
        <v>Applied · </v>
      </c>
    </row>
    <row r="470" customFormat="false" ht="15" hidden="false" customHeight="false" outlineLevel="0" collapsed="false">
      <c r="A470" s="0" t="str">
        <f aca="false">IF(AND(Applications!C476&lt;&gt;"",Applications!F476&lt;&gt;"",Applications!G476&lt;&gt;St_Wishlist),INT(Applications!F476)+0.4+ROW()/1000000,"")</f>
        <v/>
      </c>
      <c r="B470" s="0" t="str">
        <f aca="false">"Applied · "&amp;Applications!C476</f>
        <v>Applied · </v>
      </c>
      <c r="C470" s="0" t="str">
        <f aca="false">B470</f>
        <v>Applied · </v>
      </c>
    </row>
    <row r="471" customFormat="false" ht="15" hidden="false" customHeight="false" outlineLevel="0" collapsed="false">
      <c r="A471" s="0" t="str">
        <f aca="false">IF(AND(Applications!C477&lt;&gt;"",Applications!F477&lt;&gt;"",Applications!G477&lt;&gt;St_Wishlist),INT(Applications!F477)+0.4+ROW()/1000000,"")</f>
        <v/>
      </c>
      <c r="B471" s="0" t="str">
        <f aca="false">"Applied · "&amp;Applications!C477</f>
        <v>Applied · </v>
      </c>
      <c r="C471" s="0" t="str">
        <f aca="false">B471</f>
        <v>Applied · </v>
      </c>
    </row>
    <row r="472" customFormat="false" ht="15" hidden="false" customHeight="false" outlineLevel="0" collapsed="false">
      <c r="A472" s="0" t="str">
        <f aca="false">IF(AND(Applications!C478&lt;&gt;"",Applications!F478&lt;&gt;"",Applications!G478&lt;&gt;St_Wishlist),INT(Applications!F478)+0.4+ROW()/1000000,"")</f>
        <v/>
      </c>
      <c r="B472" s="0" t="str">
        <f aca="false">"Applied · "&amp;Applications!C478</f>
        <v>Applied · </v>
      </c>
      <c r="C472" s="0" t="str">
        <f aca="false">B472</f>
        <v>Applied · </v>
      </c>
    </row>
    <row r="473" customFormat="false" ht="15" hidden="false" customHeight="false" outlineLevel="0" collapsed="false">
      <c r="A473" s="0" t="str">
        <f aca="false">IF(AND(Applications!C479&lt;&gt;"",Applications!F479&lt;&gt;"",Applications!G479&lt;&gt;St_Wishlist),INT(Applications!F479)+0.4+ROW()/1000000,"")</f>
        <v/>
      </c>
      <c r="B473" s="0" t="str">
        <f aca="false">"Applied · "&amp;Applications!C479</f>
        <v>Applied · </v>
      </c>
      <c r="C473" s="0" t="str">
        <f aca="false">B473</f>
        <v>Applied · </v>
      </c>
    </row>
    <row r="474" customFormat="false" ht="15" hidden="false" customHeight="false" outlineLevel="0" collapsed="false">
      <c r="A474" s="0" t="str">
        <f aca="false">IF(AND(Applications!C480&lt;&gt;"",Applications!F480&lt;&gt;"",Applications!G480&lt;&gt;St_Wishlist),INT(Applications!F480)+0.4+ROW()/1000000,"")</f>
        <v/>
      </c>
      <c r="B474" s="0" t="str">
        <f aca="false">"Applied · "&amp;Applications!C480</f>
        <v>Applied · </v>
      </c>
      <c r="C474" s="0" t="str">
        <f aca="false">B474</f>
        <v>Applied · </v>
      </c>
    </row>
    <row r="475" customFormat="false" ht="15" hidden="false" customHeight="false" outlineLevel="0" collapsed="false">
      <c r="A475" s="0" t="str">
        <f aca="false">IF(AND(Applications!C481&lt;&gt;"",Applications!F481&lt;&gt;"",Applications!G481&lt;&gt;St_Wishlist),INT(Applications!F481)+0.4+ROW()/1000000,"")</f>
        <v/>
      </c>
      <c r="B475" s="0" t="str">
        <f aca="false">"Applied · "&amp;Applications!C481</f>
        <v>Applied · </v>
      </c>
      <c r="C475" s="0" t="str">
        <f aca="false">B475</f>
        <v>Applied · </v>
      </c>
    </row>
    <row r="476" customFormat="false" ht="15" hidden="false" customHeight="false" outlineLevel="0" collapsed="false">
      <c r="A476" s="0" t="str">
        <f aca="false">IF(AND(Applications!C482&lt;&gt;"",Applications!F482&lt;&gt;"",Applications!G482&lt;&gt;St_Wishlist),INT(Applications!F482)+0.4+ROW()/1000000,"")</f>
        <v/>
      </c>
      <c r="B476" s="0" t="str">
        <f aca="false">"Applied · "&amp;Applications!C482</f>
        <v>Applied · </v>
      </c>
      <c r="C476" s="0" t="str">
        <f aca="false">B476</f>
        <v>Applied · </v>
      </c>
    </row>
    <row r="477" customFormat="false" ht="15" hidden="false" customHeight="false" outlineLevel="0" collapsed="false">
      <c r="A477" s="0" t="str">
        <f aca="false">IF(AND(Applications!C483&lt;&gt;"",Applications!F483&lt;&gt;"",Applications!G483&lt;&gt;St_Wishlist),INT(Applications!F483)+0.4+ROW()/1000000,"")</f>
        <v/>
      </c>
      <c r="B477" s="0" t="str">
        <f aca="false">"Applied · "&amp;Applications!C483</f>
        <v>Applied · </v>
      </c>
      <c r="C477" s="0" t="str">
        <f aca="false">B477</f>
        <v>Applied · </v>
      </c>
    </row>
    <row r="478" customFormat="false" ht="15" hidden="false" customHeight="false" outlineLevel="0" collapsed="false">
      <c r="A478" s="0" t="str">
        <f aca="false">IF(AND(Applications!C484&lt;&gt;"",Applications!F484&lt;&gt;"",Applications!G484&lt;&gt;St_Wishlist),INT(Applications!F484)+0.4+ROW()/1000000,"")</f>
        <v/>
      </c>
      <c r="B478" s="0" t="str">
        <f aca="false">"Applied · "&amp;Applications!C484</f>
        <v>Applied · </v>
      </c>
      <c r="C478" s="0" t="str">
        <f aca="false">B478</f>
        <v>Applied · </v>
      </c>
    </row>
    <row r="479" customFormat="false" ht="15" hidden="false" customHeight="false" outlineLevel="0" collapsed="false">
      <c r="A479" s="0" t="str">
        <f aca="false">IF(AND(Applications!C485&lt;&gt;"",Applications!F485&lt;&gt;"",Applications!G485&lt;&gt;St_Wishlist),INT(Applications!F485)+0.4+ROW()/1000000,"")</f>
        <v/>
      </c>
      <c r="B479" s="0" t="str">
        <f aca="false">"Applied · "&amp;Applications!C485</f>
        <v>Applied · </v>
      </c>
      <c r="C479" s="0" t="str">
        <f aca="false">B479</f>
        <v>Applied · </v>
      </c>
    </row>
    <row r="480" customFormat="false" ht="15" hidden="false" customHeight="false" outlineLevel="0" collapsed="false">
      <c r="A480" s="0" t="str">
        <f aca="false">IF(AND(Applications!C486&lt;&gt;"",Applications!F486&lt;&gt;"",Applications!G486&lt;&gt;St_Wishlist),INT(Applications!F486)+0.4+ROW()/1000000,"")</f>
        <v/>
      </c>
      <c r="B480" s="0" t="str">
        <f aca="false">"Applied · "&amp;Applications!C486</f>
        <v>Applied · </v>
      </c>
      <c r="C480" s="0" t="str">
        <f aca="false">B480</f>
        <v>Applied · </v>
      </c>
    </row>
    <row r="481" customFormat="false" ht="15" hidden="false" customHeight="false" outlineLevel="0" collapsed="false">
      <c r="A481" s="0" t="str">
        <f aca="false">IF(AND(Applications!C487&lt;&gt;"",Applications!F487&lt;&gt;"",Applications!G487&lt;&gt;St_Wishlist),INT(Applications!F487)+0.4+ROW()/1000000,"")</f>
        <v/>
      </c>
      <c r="B481" s="0" t="str">
        <f aca="false">"Applied · "&amp;Applications!C487</f>
        <v>Applied · </v>
      </c>
      <c r="C481" s="0" t="str">
        <f aca="false">B481</f>
        <v>Applied · </v>
      </c>
    </row>
    <row r="482" customFormat="false" ht="15" hidden="false" customHeight="false" outlineLevel="0" collapsed="false">
      <c r="A482" s="0" t="str">
        <f aca="false">IF(AND(Applications!C488&lt;&gt;"",Applications!F488&lt;&gt;"",Applications!G488&lt;&gt;St_Wishlist),INT(Applications!F488)+0.4+ROW()/1000000,"")</f>
        <v/>
      </c>
      <c r="B482" s="0" t="str">
        <f aca="false">"Applied · "&amp;Applications!C488</f>
        <v>Applied · </v>
      </c>
      <c r="C482" s="0" t="str">
        <f aca="false">B482</f>
        <v>Applied · </v>
      </c>
    </row>
    <row r="483" customFormat="false" ht="15" hidden="false" customHeight="false" outlineLevel="0" collapsed="false">
      <c r="A483" s="0" t="str">
        <f aca="false">IF(AND(Applications!C489&lt;&gt;"",Applications!F489&lt;&gt;"",Applications!G489&lt;&gt;St_Wishlist),INT(Applications!F489)+0.4+ROW()/1000000,"")</f>
        <v/>
      </c>
      <c r="B483" s="0" t="str">
        <f aca="false">"Applied · "&amp;Applications!C489</f>
        <v>Applied · </v>
      </c>
      <c r="C483" s="0" t="str">
        <f aca="false">B483</f>
        <v>Applied · </v>
      </c>
    </row>
    <row r="484" customFormat="false" ht="15" hidden="false" customHeight="false" outlineLevel="0" collapsed="false">
      <c r="A484" s="0" t="str">
        <f aca="false">IF(AND(Applications!C490&lt;&gt;"",Applications!F490&lt;&gt;"",Applications!G490&lt;&gt;St_Wishlist),INT(Applications!F490)+0.4+ROW()/1000000,"")</f>
        <v/>
      </c>
      <c r="B484" s="0" t="str">
        <f aca="false">"Applied · "&amp;Applications!C490</f>
        <v>Applied · </v>
      </c>
      <c r="C484" s="0" t="str">
        <f aca="false">B484</f>
        <v>Applied · </v>
      </c>
    </row>
    <row r="485" customFormat="false" ht="15" hidden="false" customHeight="false" outlineLevel="0" collapsed="false">
      <c r="A485" s="0" t="str">
        <f aca="false">IF(AND(Applications!C491&lt;&gt;"",Applications!F491&lt;&gt;"",Applications!G491&lt;&gt;St_Wishlist),INT(Applications!F491)+0.4+ROW()/1000000,"")</f>
        <v/>
      </c>
      <c r="B485" s="0" t="str">
        <f aca="false">"Applied · "&amp;Applications!C491</f>
        <v>Applied · </v>
      </c>
      <c r="C485" s="0" t="str">
        <f aca="false">B485</f>
        <v>Applied · </v>
      </c>
    </row>
    <row r="486" customFormat="false" ht="15" hidden="false" customHeight="false" outlineLevel="0" collapsed="false">
      <c r="A486" s="0" t="str">
        <f aca="false">IF(AND(Applications!C492&lt;&gt;"",Applications!F492&lt;&gt;"",Applications!G492&lt;&gt;St_Wishlist),INT(Applications!F492)+0.4+ROW()/1000000,"")</f>
        <v/>
      </c>
      <c r="B486" s="0" t="str">
        <f aca="false">"Applied · "&amp;Applications!C492</f>
        <v>Applied · </v>
      </c>
      <c r="C486" s="0" t="str">
        <f aca="false">B486</f>
        <v>Applied · </v>
      </c>
    </row>
    <row r="487" customFormat="false" ht="15" hidden="false" customHeight="false" outlineLevel="0" collapsed="false">
      <c r="A487" s="0" t="str">
        <f aca="false">IF(AND(Applications!C493&lt;&gt;"",Applications!F493&lt;&gt;"",Applications!G493&lt;&gt;St_Wishlist),INT(Applications!F493)+0.4+ROW()/1000000,"")</f>
        <v/>
      </c>
      <c r="B487" s="0" t="str">
        <f aca="false">"Applied · "&amp;Applications!C493</f>
        <v>Applied · </v>
      </c>
      <c r="C487" s="0" t="str">
        <f aca="false">B487</f>
        <v>Applied · </v>
      </c>
    </row>
    <row r="488" customFormat="false" ht="15" hidden="false" customHeight="false" outlineLevel="0" collapsed="false">
      <c r="A488" s="0" t="str">
        <f aca="false">IF(AND(Applications!C494&lt;&gt;"",Applications!F494&lt;&gt;"",Applications!G494&lt;&gt;St_Wishlist),INT(Applications!F494)+0.4+ROW()/1000000,"")</f>
        <v/>
      </c>
      <c r="B488" s="0" t="str">
        <f aca="false">"Applied · "&amp;Applications!C494</f>
        <v>Applied · </v>
      </c>
      <c r="C488" s="0" t="str">
        <f aca="false">B488</f>
        <v>Applied · </v>
      </c>
    </row>
    <row r="489" customFormat="false" ht="15" hidden="false" customHeight="false" outlineLevel="0" collapsed="false">
      <c r="A489" s="0" t="str">
        <f aca="false">IF(AND(Applications!C495&lt;&gt;"",Applications!F495&lt;&gt;"",Applications!G495&lt;&gt;St_Wishlist),INT(Applications!F495)+0.4+ROW()/1000000,"")</f>
        <v/>
      </c>
      <c r="B489" s="0" t="str">
        <f aca="false">"Applied · "&amp;Applications!C495</f>
        <v>Applied · </v>
      </c>
      <c r="C489" s="0" t="str">
        <f aca="false">B489</f>
        <v>Applied · </v>
      </c>
    </row>
    <row r="490" customFormat="false" ht="15" hidden="false" customHeight="false" outlineLevel="0" collapsed="false">
      <c r="A490" s="0" t="str">
        <f aca="false">IF(AND(Applications!C496&lt;&gt;"",Applications!F496&lt;&gt;"",Applications!G496&lt;&gt;St_Wishlist),INT(Applications!F496)+0.4+ROW()/1000000,"")</f>
        <v/>
      </c>
      <c r="B490" s="0" t="str">
        <f aca="false">"Applied · "&amp;Applications!C496</f>
        <v>Applied · </v>
      </c>
      <c r="C490" s="0" t="str">
        <f aca="false">B490</f>
        <v>Applied · </v>
      </c>
    </row>
    <row r="491" customFormat="false" ht="15" hidden="false" customHeight="false" outlineLevel="0" collapsed="false">
      <c r="A491" s="0" t="str">
        <f aca="false">IF(AND(Applications!C497&lt;&gt;"",Applications!F497&lt;&gt;"",Applications!G497&lt;&gt;St_Wishlist),INT(Applications!F497)+0.4+ROW()/1000000,"")</f>
        <v/>
      </c>
      <c r="B491" s="0" t="str">
        <f aca="false">"Applied · "&amp;Applications!C497</f>
        <v>Applied · </v>
      </c>
      <c r="C491" s="0" t="str">
        <f aca="false">B491</f>
        <v>Applied · </v>
      </c>
    </row>
    <row r="492" customFormat="false" ht="15" hidden="false" customHeight="false" outlineLevel="0" collapsed="false">
      <c r="A492" s="0" t="str">
        <f aca="false">IF(AND(Applications!C498&lt;&gt;"",Applications!F498&lt;&gt;"",Applications!G498&lt;&gt;St_Wishlist),INT(Applications!F498)+0.4+ROW()/1000000,"")</f>
        <v/>
      </c>
      <c r="B492" s="0" t="str">
        <f aca="false">"Applied · "&amp;Applications!C498</f>
        <v>Applied · </v>
      </c>
      <c r="C492" s="0" t="str">
        <f aca="false">B492</f>
        <v>Applied · </v>
      </c>
    </row>
    <row r="493" customFormat="false" ht="15" hidden="false" customHeight="false" outlineLevel="0" collapsed="false">
      <c r="A493" s="0" t="str">
        <f aca="false">IF(AND(Applications!C499&lt;&gt;"",Applications!F499&lt;&gt;"",Applications!G499&lt;&gt;St_Wishlist),INT(Applications!F499)+0.4+ROW()/1000000,"")</f>
        <v/>
      </c>
      <c r="B493" s="0" t="str">
        <f aca="false">"Applied · "&amp;Applications!C499</f>
        <v>Applied · </v>
      </c>
      <c r="C493" s="0" t="str">
        <f aca="false">B493</f>
        <v>Applied · </v>
      </c>
    </row>
    <row r="494" customFormat="false" ht="15" hidden="false" customHeight="false" outlineLevel="0" collapsed="false">
      <c r="A494" s="0" t="str">
        <f aca="false">IF(AND(Applications!C500&lt;&gt;"",Applications!F500&lt;&gt;"",Applications!G500&lt;&gt;St_Wishlist),INT(Applications!F500)+0.4+ROW()/1000000,"")</f>
        <v/>
      </c>
      <c r="B494" s="0" t="str">
        <f aca="false">"Applied · "&amp;Applications!C500</f>
        <v>Applied · </v>
      </c>
      <c r="C494" s="0" t="str">
        <f aca="false">B494</f>
        <v>Applied · </v>
      </c>
    </row>
    <row r="495" customFormat="false" ht="15" hidden="false" customHeight="false" outlineLevel="0" collapsed="false">
      <c r="A495" s="0" t="str">
        <f aca="false">IF(AND(Applications!C501&lt;&gt;"",Applications!F501&lt;&gt;"",Applications!G501&lt;&gt;St_Wishlist),INT(Applications!F501)+0.4+ROW()/1000000,"")</f>
        <v/>
      </c>
      <c r="B495" s="0" t="str">
        <f aca="false">"Applied · "&amp;Applications!C501</f>
        <v>Applied · </v>
      </c>
      <c r="C495" s="0" t="str">
        <f aca="false">B495</f>
        <v>Applied · </v>
      </c>
    </row>
    <row r="496" customFormat="false" ht="15" hidden="false" customHeight="false" outlineLevel="0" collapsed="false">
      <c r="A496" s="0" t="str">
        <f aca="false">IF(AND(Applications!C502&lt;&gt;"",Applications!F502&lt;&gt;"",Applications!G502&lt;&gt;St_Wishlist),INT(Applications!F502)+0.4+ROW()/1000000,"")</f>
        <v/>
      </c>
      <c r="B496" s="0" t="str">
        <f aca="false">"Applied · "&amp;Applications!C502</f>
        <v>Applied · </v>
      </c>
      <c r="C496" s="0" t="str">
        <f aca="false">B496</f>
        <v>Applied · </v>
      </c>
    </row>
    <row r="497" customFormat="false" ht="15" hidden="false" customHeight="false" outlineLevel="0" collapsed="false">
      <c r="A497" s="0" t="str">
        <f aca="false">IF(AND(Applications!C503&lt;&gt;"",Applications!F503&lt;&gt;"",Applications!G503&lt;&gt;St_Wishlist),INT(Applications!F503)+0.4+ROW()/1000000,"")</f>
        <v/>
      </c>
      <c r="B497" s="0" t="str">
        <f aca="false">"Applied · "&amp;Applications!C503</f>
        <v>Applied · </v>
      </c>
      <c r="C497" s="0" t="str">
        <f aca="false">B497</f>
        <v>Applied · </v>
      </c>
    </row>
    <row r="498" customFormat="false" ht="15" hidden="false" customHeight="false" outlineLevel="0" collapsed="false">
      <c r="A498" s="0" t="str">
        <f aca="false">IF(AND(Applications!C504&lt;&gt;"",Applications!F504&lt;&gt;"",Applications!G504&lt;&gt;St_Wishlist),INT(Applications!F504)+0.4+ROW()/1000000,"")</f>
        <v/>
      </c>
      <c r="B498" s="0" t="str">
        <f aca="false">"Applied · "&amp;Applications!C504</f>
        <v>Applied · </v>
      </c>
      <c r="C498" s="0" t="str">
        <f aca="false">B498</f>
        <v>Applied · </v>
      </c>
    </row>
    <row r="499" customFormat="false" ht="15" hidden="false" customHeight="false" outlineLevel="0" collapsed="false">
      <c r="A499" s="0" t="str">
        <f aca="false">IF(AND(Applications!C505&lt;&gt;"",Applications!F505&lt;&gt;"",Applications!G505&lt;&gt;St_Wishlist),INT(Applications!F505)+0.4+ROW()/1000000,"")</f>
        <v/>
      </c>
      <c r="B499" s="0" t="str">
        <f aca="false">"Applied · "&amp;Applications!C505</f>
        <v>Applied · </v>
      </c>
      <c r="C499" s="0" t="str">
        <f aca="false">B499</f>
        <v>Applied · </v>
      </c>
    </row>
    <row r="500" customFormat="false" ht="15" hidden="false" customHeight="false" outlineLevel="0" collapsed="false">
      <c r="A500" s="0" t="str">
        <f aca="false">IF(AND(Applications!C506&lt;&gt;"",Applications!F506&lt;&gt;"",Applications!G506&lt;&gt;St_Wishlist),INT(Applications!F506)+0.4+ROW()/1000000,"")</f>
        <v/>
      </c>
      <c r="B500" s="0" t="str">
        <f aca="false">"Applied · "&amp;Applications!C506</f>
        <v>Applied · </v>
      </c>
      <c r="C500" s="0" t="str">
        <f aca="false">B500</f>
        <v>Applied · </v>
      </c>
    </row>
    <row r="501" customFormat="false" ht="15" hidden="false" customHeight="false" outlineLevel="0" collapsed="false">
      <c r="A501" s="0" t="str">
        <f aca="false">IF(AND(Applications!C507&lt;&gt;"",Applications!F507&lt;&gt;"",Applications!G507&lt;&gt;St_Wishlist),INT(Applications!F507)+0.4+ROW()/1000000,"")</f>
        <v/>
      </c>
      <c r="B501" s="0" t="str">
        <f aca="false">"Applied · "&amp;Applications!C507</f>
        <v>Applied · </v>
      </c>
      <c r="C501" s="0" t="str">
        <f aca="false">B501</f>
        <v>Applied · </v>
      </c>
    </row>
    <row r="502" customFormat="false" ht="15" hidden="false" customHeight="false" outlineLevel="0" collapsed="false">
      <c r="A502" s="0" t="str">
        <f aca="false">IF(Applications!S8="","",INT(Applications!H8)+0.3+ROW()/1000000)</f>
        <v/>
      </c>
      <c r="B502" s="0" t="str">
        <f aca="true">IF(Applications!H8&lt;TODAY(),"Overdue · ","Follow up · ")&amp;Applications!C8</f>
        <v>Overdue · </v>
      </c>
      <c r="C502" s="0" t="str">
        <f aca="false">B502</f>
        <v>Overdue · </v>
      </c>
    </row>
    <row r="503" customFormat="false" ht="15" hidden="false" customHeight="false" outlineLevel="0" collapsed="false">
      <c r="A503" s="0" t="str">
        <f aca="false">IF(Applications!S9="","",INT(Applications!H9)+0.3+ROW()/1000000)</f>
        <v/>
      </c>
      <c r="B503" s="0" t="str">
        <f aca="true">IF(Applications!H9&lt;TODAY(),"Overdue · ","Follow up · ")&amp;Applications!C9</f>
        <v>Overdue · </v>
      </c>
      <c r="C503" s="0" t="str">
        <f aca="false">B503</f>
        <v>Overdue · </v>
      </c>
    </row>
    <row r="504" customFormat="false" ht="15" hidden="false" customHeight="false" outlineLevel="0" collapsed="false">
      <c r="A504" s="0" t="str">
        <f aca="false">IF(Applications!S10="","",INT(Applications!H10)+0.3+ROW()/1000000)</f>
        <v/>
      </c>
      <c r="B504" s="0" t="str">
        <f aca="true">IF(Applications!H10&lt;TODAY(),"Overdue · ","Follow up · ")&amp;Applications!C10</f>
        <v>Overdue · </v>
      </c>
      <c r="C504" s="0" t="str">
        <f aca="false">B504</f>
        <v>Overdue · </v>
      </c>
    </row>
    <row r="505" customFormat="false" ht="15" hidden="false" customHeight="false" outlineLevel="0" collapsed="false">
      <c r="A505" s="0" t="str">
        <f aca="false">IF(Applications!S11="","",INT(Applications!H11)+0.3+ROW()/1000000)</f>
        <v/>
      </c>
      <c r="B505" s="0" t="str">
        <f aca="true">IF(Applications!H11&lt;TODAY(),"Overdue · ","Follow up · ")&amp;Applications!C11</f>
        <v>Overdue · </v>
      </c>
      <c r="C505" s="0" t="str">
        <f aca="false">B505</f>
        <v>Overdue · </v>
      </c>
    </row>
    <row r="506" customFormat="false" ht="15" hidden="false" customHeight="false" outlineLevel="0" collapsed="false">
      <c r="A506" s="0" t="str">
        <f aca="false">IF(Applications!S12="","",INT(Applications!H12)+0.3+ROW()/1000000)</f>
        <v/>
      </c>
      <c r="B506" s="0" t="str">
        <f aca="true">IF(Applications!H12&lt;TODAY(),"Overdue · ","Follow up · ")&amp;Applications!C12</f>
        <v>Overdue · </v>
      </c>
      <c r="C506" s="0" t="str">
        <f aca="false">B506</f>
        <v>Overdue · </v>
      </c>
    </row>
    <row r="507" customFormat="false" ht="15" hidden="false" customHeight="false" outlineLevel="0" collapsed="false">
      <c r="A507" s="0" t="str">
        <f aca="false">IF(Applications!S13="","",INT(Applications!H13)+0.3+ROW()/1000000)</f>
        <v/>
      </c>
      <c r="B507" s="0" t="str">
        <f aca="true">IF(Applications!H13&lt;TODAY(),"Overdue · ","Follow up · ")&amp;Applications!C13</f>
        <v>Overdue · </v>
      </c>
      <c r="C507" s="0" t="str">
        <f aca="false">B507</f>
        <v>Overdue · </v>
      </c>
    </row>
    <row r="508" customFormat="false" ht="15" hidden="false" customHeight="false" outlineLevel="0" collapsed="false">
      <c r="A508" s="0" t="str">
        <f aca="false">IF(Applications!S14="","",INT(Applications!H14)+0.3+ROW()/1000000)</f>
        <v/>
      </c>
      <c r="B508" s="0" t="str">
        <f aca="true">IF(Applications!H14&lt;TODAY(),"Overdue · ","Follow up · ")&amp;Applications!C14</f>
        <v>Overdue · </v>
      </c>
      <c r="C508" s="0" t="str">
        <f aca="false">B508</f>
        <v>Overdue · </v>
      </c>
    </row>
    <row r="509" customFormat="false" ht="15" hidden="false" customHeight="false" outlineLevel="0" collapsed="false">
      <c r="A509" s="0" t="str">
        <f aca="false">IF(Applications!S15="","",INT(Applications!H15)+0.3+ROW()/1000000)</f>
        <v/>
      </c>
      <c r="B509" s="0" t="str">
        <f aca="true">IF(Applications!H15&lt;TODAY(),"Overdue · ","Follow up · ")&amp;Applications!C15</f>
        <v>Overdue · </v>
      </c>
      <c r="C509" s="0" t="str">
        <f aca="false">B509</f>
        <v>Overdue · </v>
      </c>
    </row>
    <row r="510" customFormat="false" ht="15" hidden="false" customHeight="false" outlineLevel="0" collapsed="false">
      <c r="A510" s="0" t="str">
        <f aca="false">IF(Applications!S16="","",INT(Applications!H16)+0.3+ROW()/1000000)</f>
        <v/>
      </c>
      <c r="B510" s="0" t="str">
        <f aca="true">IF(Applications!H16&lt;TODAY(),"Overdue · ","Follow up · ")&amp;Applications!C16</f>
        <v>Overdue · </v>
      </c>
      <c r="C510" s="0" t="str">
        <f aca="false">B510</f>
        <v>Overdue · </v>
      </c>
    </row>
    <row r="511" customFormat="false" ht="15" hidden="false" customHeight="false" outlineLevel="0" collapsed="false">
      <c r="A511" s="0" t="str">
        <f aca="false">IF(Applications!S17="","",INT(Applications!H17)+0.3+ROW()/1000000)</f>
        <v/>
      </c>
      <c r="B511" s="0" t="str">
        <f aca="true">IF(Applications!H17&lt;TODAY(),"Overdue · ","Follow up · ")&amp;Applications!C17</f>
        <v>Overdue · </v>
      </c>
      <c r="C511" s="0" t="str">
        <f aca="false">B511</f>
        <v>Overdue · </v>
      </c>
    </row>
    <row r="512" customFormat="false" ht="15" hidden="false" customHeight="false" outlineLevel="0" collapsed="false">
      <c r="A512" s="0" t="str">
        <f aca="false">IF(Applications!S18="","",INT(Applications!H18)+0.3+ROW()/1000000)</f>
        <v/>
      </c>
      <c r="B512" s="0" t="str">
        <f aca="true">IF(Applications!H18&lt;TODAY(),"Overdue · ","Follow up · ")&amp;Applications!C18</f>
        <v>Overdue · </v>
      </c>
      <c r="C512" s="0" t="str">
        <f aca="false">B512</f>
        <v>Overdue · </v>
      </c>
    </row>
    <row r="513" customFormat="false" ht="15" hidden="false" customHeight="false" outlineLevel="0" collapsed="false">
      <c r="A513" s="0" t="str">
        <f aca="false">IF(Applications!S19="","",INT(Applications!H19)+0.3+ROW()/1000000)</f>
        <v/>
      </c>
      <c r="B513" s="0" t="str">
        <f aca="true">IF(Applications!H19&lt;TODAY(),"Overdue · ","Follow up · ")&amp;Applications!C19</f>
        <v>Overdue · </v>
      </c>
      <c r="C513" s="0" t="str">
        <f aca="false">B513</f>
        <v>Overdue · </v>
      </c>
    </row>
    <row r="514" customFormat="false" ht="15" hidden="false" customHeight="false" outlineLevel="0" collapsed="false">
      <c r="A514" s="0" t="str">
        <f aca="false">IF(Applications!S20="","",INT(Applications!H20)+0.3+ROW()/1000000)</f>
        <v/>
      </c>
      <c r="B514" s="0" t="str">
        <f aca="true">IF(Applications!H20&lt;TODAY(),"Overdue · ","Follow up · ")&amp;Applications!C20</f>
        <v>Overdue · </v>
      </c>
      <c r="C514" s="0" t="str">
        <f aca="false">B514</f>
        <v>Overdue · </v>
      </c>
    </row>
    <row r="515" customFormat="false" ht="15" hidden="false" customHeight="false" outlineLevel="0" collapsed="false">
      <c r="A515" s="0" t="str">
        <f aca="false">IF(Applications!S21="","",INT(Applications!H21)+0.3+ROW()/1000000)</f>
        <v/>
      </c>
      <c r="B515" s="0" t="str">
        <f aca="true">IF(Applications!H21&lt;TODAY(),"Overdue · ","Follow up · ")&amp;Applications!C21</f>
        <v>Overdue · </v>
      </c>
      <c r="C515" s="0" t="str">
        <f aca="false">B515</f>
        <v>Overdue · </v>
      </c>
    </row>
    <row r="516" customFormat="false" ht="15" hidden="false" customHeight="false" outlineLevel="0" collapsed="false">
      <c r="A516" s="0" t="str">
        <f aca="false">IF(Applications!S22="","",INT(Applications!H22)+0.3+ROW()/1000000)</f>
        <v/>
      </c>
      <c r="B516" s="0" t="str">
        <f aca="true">IF(Applications!H22&lt;TODAY(),"Overdue · ","Follow up · ")&amp;Applications!C22</f>
        <v>Overdue · </v>
      </c>
      <c r="C516" s="0" t="str">
        <f aca="false">B516</f>
        <v>Overdue · </v>
      </c>
    </row>
    <row r="517" customFormat="false" ht="15" hidden="false" customHeight="false" outlineLevel="0" collapsed="false">
      <c r="A517" s="0" t="str">
        <f aca="false">IF(Applications!S23="","",INT(Applications!H23)+0.3+ROW()/1000000)</f>
        <v/>
      </c>
      <c r="B517" s="0" t="str">
        <f aca="true">IF(Applications!H23&lt;TODAY(),"Overdue · ","Follow up · ")&amp;Applications!C23</f>
        <v>Overdue · </v>
      </c>
      <c r="C517" s="0" t="str">
        <f aca="false">B517</f>
        <v>Overdue · </v>
      </c>
    </row>
    <row r="518" customFormat="false" ht="15" hidden="false" customHeight="false" outlineLevel="0" collapsed="false">
      <c r="A518" s="0" t="str">
        <f aca="false">IF(Applications!S24="","",INT(Applications!H24)+0.3+ROW()/1000000)</f>
        <v/>
      </c>
      <c r="B518" s="0" t="str">
        <f aca="true">IF(Applications!H24&lt;TODAY(),"Overdue · ","Follow up · ")&amp;Applications!C24</f>
        <v>Overdue · </v>
      </c>
      <c r="C518" s="0" t="str">
        <f aca="false">B518</f>
        <v>Overdue · </v>
      </c>
    </row>
    <row r="519" customFormat="false" ht="15" hidden="false" customHeight="false" outlineLevel="0" collapsed="false">
      <c r="A519" s="0" t="str">
        <f aca="false">IF(Applications!S25="","",INT(Applications!H25)+0.3+ROW()/1000000)</f>
        <v/>
      </c>
      <c r="B519" s="0" t="str">
        <f aca="true">IF(Applications!H25&lt;TODAY(),"Overdue · ","Follow up · ")&amp;Applications!C25</f>
        <v>Overdue · </v>
      </c>
      <c r="C519" s="0" t="str">
        <f aca="false">B519</f>
        <v>Overdue · </v>
      </c>
    </row>
    <row r="520" customFormat="false" ht="15" hidden="false" customHeight="false" outlineLevel="0" collapsed="false">
      <c r="A520" s="0" t="str">
        <f aca="false">IF(Applications!S26="","",INT(Applications!H26)+0.3+ROW()/1000000)</f>
        <v/>
      </c>
      <c r="B520" s="0" t="str">
        <f aca="true">IF(Applications!H26&lt;TODAY(),"Overdue · ","Follow up · ")&amp;Applications!C26</f>
        <v>Overdue · </v>
      </c>
      <c r="C520" s="0" t="str">
        <f aca="false">B520</f>
        <v>Overdue · </v>
      </c>
    </row>
    <row r="521" customFormat="false" ht="15" hidden="false" customHeight="false" outlineLevel="0" collapsed="false">
      <c r="A521" s="0" t="str">
        <f aca="false">IF(Applications!S27="","",INT(Applications!H27)+0.3+ROW()/1000000)</f>
        <v/>
      </c>
      <c r="B521" s="0" t="str">
        <f aca="true">IF(Applications!H27&lt;TODAY(),"Overdue · ","Follow up · ")&amp;Applications!C27</f>
        <v>Overdue · </v>
      </c>
      <c r="C521" s="0" t="str">
        <f aca="false">B521</f>
        <v>Overdue · </v>
      </c>
    </row>
    <row r="522" customFormat="false" ht="15" hidden="false" customHeight="false" outlineLevel="0" collapsed="false">
      <c r="A522" s="0" t="str">
        <f aca="false">IF(Applications!S28="","",INT(Applications!H28)+0.3+ROW()/1000000)</f>
        <v/>
      </c>
      <c r="B522" s="0" t="str">
        <f aca="true">IF(Applications!H28&lt;TODAY(),"Overdue · ","Follow up · ")&amp;Applications!C28</f>
        <v>Overdue · </v>
      </c>
      <c r="C522" s="0" t="str">
        <f aca="false">B522</f>
        <v>Overdue · </v>
      </c>
    </row>
    <row r="523" customFormat="false" ht="15" hidden="false" customHeight="false" outlineLevel="0" collapsed="false">
      <c r="A523" s="0" t="str">
        <f aca="false">IF(Applications!S29="","",INT(Applications!H29)+0.3+ROW()/1000000)</f>
        <v/>
      </c>
      <c r="B523" s="0" t="str">
        <f aca="true">IF(Applications!H29&lt;TODAY(),"Overdue · ","Follow up · ")&amp;Applications!C29</f>
        <v>Overdue · </v>
      </c>
      <c r="C523" s="0" t="str">
        <f aca="false">B523</f>
        <v>Overdue · </v>
      </c>
    </row>
    <row r="524" customFormat="false" ht="15" hidden="false" customHeight="false" outlineLevel="0" collapsed="false">
      <c r="A524" s="0" t="str">
        <f aca="false">IF(Applications!S30="","",INT(Applications!H30)+0.3+ROW()/1000000)</f>
        <v/>
      </c>
      <c r="B524" s="0" t="str">
        <f aca="true">IF(Applications!H30&lt;TODAY(),"Overdue · ","Follow up · ")&amp;Applications!C30</f>
        <v>Overdue · </v>
      </c>
      <c r="C524" s="0" t="str">
        <f aca="false">B524</f>
        <v>Overdue · </v>
      </c>
    </row>
    <row r="525" customFormat="false" ht="15" hidden="false" customHeight="false" outlineLevel="0" collapsed="false">
      <c r="A525" s="0" t="str">
        <f aca="false">IF(Applications!S31="","",INT(Applications!H31)+0.3+ROW()/1000000)</f>
        <v/>
      </c>
      <c r="B525" s="0" t="str">
        <f aca="true">IF(Applications!H31&lt;TODAY(),"Overdue · ","Follow up · ")&amp;Applications!C31</f>
        <v>Overdue · </v>
      </c>
      <c r="C525" s="0" t="str">
        <f aca="false">B525</f>
        <v>Overdue · </v>
      </c>
    </row>
    <row r="526" customFormat="false" ht="15" hidden="false" customHeight="false" outlineLevel="0" collapsed="false">
      <c r="A526" s="0" t="str">
        <f aca="false">IF(Applications!S32="","",INT(Applications!H32)+0.3+ROW()/1000000)</f>
        <v/>
      </c>
      <c r="B526" s="0" t="str">
        <f aca="true">IF(Applications!H32&lt;TODAY(),"Overdue · ","Follow up · ")&amp;Applications!C32</f>
        <v>Overdue · </v>
      </c>
      <c r="C526" s="0" t="str">
        <f aca="false">B526</f>
        <v>Overdue · </v>
      </c>
    </row>
    <row r="527" customFormat="false" ht="15" hidden="false" customHeight="false" outlineLevel="0" collapsed="false">
      <c r="A527" s="0" t="str">
        <f aca="false">IF(Applications!S33="","",INT(Applications!H33)+0.3+ROW()/1000000)</f>
        <v/>
      </c>
      <c r="B527" s="0" t="str">
        <f aca="true">IF(Applications!H33&lt;TODAY(),"Overdue · ","Follow up · ")&amp;Applications!C33</f>
        <v>Overdue · </v>
      </c>
      <c r="C527" s="0" t="str">
        <f aca="false">B527</f>
        <v>Overdue · </v>
      </c>
    </row>
    <row r="528" customFormat="false" ht="15" hidden="false" customHeight="false" outlineLevel="0" collapsed="false">
      <c r="A528" s="0" t="str">
        <f aca="false">IF(Applications!S34="","",INT(Applications!H34)+0.3+ROW()/1000000)</f>
        <v/>
      </c>
      <c r="B528" s="0" t="str">
        <f aca="true">IF(Applications!H34&lt;TODAY(),"Overdue · ","Follow up · ")&amp;Applications!C34</f>
        <v>Overdue · </v>
      </c>
      <c r="C528" s="0" t="str">
        <f aca="false">B528</f>
        <v>Overdue · </v>
      </c>
    </row>
    <row r="529" customFormat="false" ht="15" hidden="false" customHeight="false" outlineLevel="0" collapsed="false">
      <c r="A529" s="0" t="str">
        <f aca="false">IF(Applications!S35="","",INT(Applications!H35)+0.3+ROW()/1000000)</f>
        <v/>
      </c>
      <c r="B529" s="0" t="str">
        <f aca="true">IF(Applications!H35&lt;TODAY(),"Overdue · ","Follow up · ")&amp;Applications!C35</f>
        <v>Overdue · </v>
      </c>
      <c r="C529" s="0" t="str">
        <f aca="false">B529</f>
        <v>Overdue · </v>
      </c>
    </row>
    <row r="530" customFormat="false" ht="15" hidden="false" customHeight="false" outlineLevel="0" collapsed="false">
      <c r="A530" s="0" t="str">
        <f aca="false">IF(Applications!S36="","",INT(Applications!H36)+0.3+ROW()/1000000)</f>
        <v/>
      </c>
      <c r="B530" s="0" t="str">
        <f aca="true">IF(Applications!H36&lt;TODAY(),"Overdue · ","Follow up · ")&amp;Applications!C36</f>
        <v>Overdue · </v>
      </c>
      <c r="C530" s="0" t="str">
        <f aca="false">B530</f>
        <v>Overdue · </v>
      </c>
    </row>
    <row r="531" customFormat="false" ht="15" hidden="false" customHeight="false" outlineLevel="0" collapsed="false">
      <c r="A531" s="0" t="str">
        <f aca="false">IF(Applications!S37="","",INT(Applications!H37)+0.3+ROW()/1000000)</f>
        <v/>
      </c>
      <c r="B531" s="0" t="str">
        <f aca="true">IF(Applications!H37&lt;TODAY(),"Overdue · ","Follow up · ")&amp;Applications!C37</f>
        <v>Overdue · </v>
      </c>
      <c r="C531" s="0" t="str">
        <f aca="false">B531</f>
        <v>Overdue · </v>
      </c>
    </row>
    <row r="532" customFormat="false" ht="15" hidden="false" customHeight="false" outlineLevel="0" collapsed="false">
      <c r="A532" s="0" t="str">
        <f aca="false">IF(Applications!S38="","",INT(Applications!H38)+0.3+ROW()/1000000)</f>
        <v/>
      </c>
      <c r="B532" s="0" t="str">
        <f aca="true">IF(Applications!H38&lt;TODAY(),"Overdue · ","Follow up · ")&amp;Applications!C38</f>
        <v>Overdue · </v>
      </c>
      <c r="C532" s="0" t="str">
        <f aca="false">B532</f>
        <v>Overdue · </v>
      </c>
    </row>
    <row r="533" customFormat="false" ht="15" hidden="false" customHeight="false" outlineLevel="0" collapsed="false">
      <c r="A533" s="0" t="str">
        <f aca="false">IF(Applications!S39="","",INT(Applications!H39)+0.3+ROW()/1000000)</f>
        <v/>
      </c>
      <c r="B533" s="0" t="str">
        <f aca="true">IF(Applications!H39&lt;TODAY(),"Overdue · ","Follow up · ")&amp;Applications!C39</f>
        <v>Overdue · </v>
      </c>
      <c r="C533" s="0" t="str">
        <f aca="false">B533</f>
        <v>Overdue · </v>
      </c>
    </row>
    <row r="534" customFormat="false" ht="15" hidden="false" customHeight="false" outlineLevel="0" collapsed="false">
      <c r="A534" s="0" t="str">
        <f aca="false">IF(Applications!S40="","",INT(Applications!H40)+0.3+ROW()/1000000)</f>
        <v/>
      </c>
      <c r="B534" s="0" t="str">
        <f aca="true">IF(Applications!H40&lt;TODAY(),"Overdue · ","Follow up · ")&amp;Applications!C40</f>
        <v>Overdue · </v>
      </c>
      <c r="C534" s="0" t="str">
        <f aca="false">B534</f>
        <v>Overdue · </v>
      </c>
    </row>
    <row r="535" customFormat="false" ht="15" hidden="false" customHeight="false" outlineLevel="0" collapsed="false">
      <c r="A535" s="0" t="str">
        <f aca="false">IF(Applications!S41="","",INT(Applications!H41)+0.3+ROW()/1000000)</f>
        <v/>
      </c>
      <c r="B535" s="0" t="str">
        <f aca="true">IF(Applications!H41&lt;TODAY(),"Overdue · ","Follow up · ")&amp;Applications!C41</f>
        <v>Overdue · </v>
      </c>
      <c r="C535" s="0" t="str">
        <f aca="false">B535</f>
        <v>Overdue · </v>
      </c>
    </row>
    <row r="536" customFormat="false" ht="15" hidden="false" customHeight="false" outlineLevel="0" collapsed="false">
      <c r="A536" s="0" t="str">
        <f aca="false">IF(Applications!S42="","",INT(Applications!H42)+0.3+ROW()/1000000)</f>
        <v/>
      </c>
      <c r="B536" s="0" t="str">
        <f aca="true">IF(Applications!H42&lt;TODAY(),"Overdue · ","Follow up · ")&amp;Applications!C42</f>
        <v>Overdue · </v>
      </c>
      <c r="C536" s="0" t="str">
        <f aca="false">B536</f>
        <v>Overdue · </v>
      </c>
    </row>
    <row r="537" customFormat="false" ht="15" hidden="false" customHeight="false" outlineLevel="0" collapsed="false">
      <c r="A537" s="0" t="str">
        <f aca="false">IF(Applications!S43="","",INT(Applications!H43)+0.3+ROW()/1000000)</f>
        <v/>
      </c>
      <c r="B537" s="0" t="str">
        <f aca="true">IF(Applications!H43&lt;TODAY(),"Overdue · ","Follow up · ")&amp;Applications!C43</f>
        <v>Overdue · </v>
      </c>
      <c r="C537" s="0" t="str">
        <f aca="false">B537</f>
        <v>Overdue · </v>
      </c>
    </row>
    <row r="538" customFormat="false" ht="15" hidden="false" customHeight="false" outlineLevel="0" collapsed="false">
      <c r="A538" s="0" t="str">
        <f aca="false">IF(Applications!S44="","",INT(Applications!H44)+0.3+ROW()/1000000)</f>
        <v/>
      </c>
      <c r="B538" s="0" t="str">
        <f aca="true">IF(Applications!H44&lt;TODAY(),"Overdue · ","Follow up · ")&amp;Applications!C44</f>
        <v>Overdue · </v>
      </c>
      <c r="C538" s="0" t="str">
        <f aca="false">B538</f>
        <v>Overdue · </v>
      </c>
    </row>
    <row r="539" customFormat="false" ht="15" hidden="false" customHeight="false" outlineLevel="0" collapsed="false">
      <c r="A539" s="0" t="str">
        <f aca="false">IF(Applications!S45="","",INT(Applications!H45)+0.3+ROW()/1000000)</f>
        <v/>
      </c>
      <c r="B539" s="0" t="str">
        <f aca="true">IF(Applications!H45&lt;TODAY(),"Overdue · ","Follow up · ")&amp;Applications!C45</f>
        <v>Overdue · </v>
      </c>
      <c r="C539" s="0" t="str">
        <f aca="false">B539</f>
        <v>Overdue · </v>
      </c>
    </row>
    <row r="540" customFormat="false" ht="15" hidden="false" customHeight="false" outlineLevel="0" collapsed="false">
      <c r="A540" s="0" t="str">
        <f aca="false">IF(Applications!S46="","",INT(Applications!H46)+0.3+ROW()/1000000)</f>
        <v/>
      </c>
      <c r="B540" s="0" t="str">
        <f aca="true">IF(Applications!H46&lt;TODAY(),"Overdue · ","Follow up · ")&amp;Applications!C46</f>
        <v>Overdue · </v>
      </c>
      <c r="C540" s="0" t="str">
        <f aca="false">B540</f>
        <v>Overdue · </v>
      </c>
    </row>
    <row r="541" customFormat="false" ht="15" hidden="false" customHeight="false" outlineLevel="0" collapsed="false">
      <c r="A541" s="0" t="str">
        <f aca="false">IF(Applications!S47="","",INT(Applications!H47)+0.3+ROW()/1000000)</f>
        <v/>
      </c>
      <c r="B541" s="0" t="str">
        <f aca="true">IF(Applications!H47&lt;TODAY(),"Overdue · ","Follow up · ")&amp;Applications!C47</f>
        <v>Overdue · </v>
      </c>
      <c r="C541" s="0" t="str">
        <f aca="false">B541</f>
        <v>Overdue · </v>
      </c>
    </row>
    <row r="542" customFormat="false" ht="15" hidden="false" customHeight="false" outlineLevel="0" collapsed="false">
      <c r="A542" s="0" t="str">
        <f aca="false">IF(Applications!S48="","",INT(Applications!H48)+0.3+ROW()/1000000)</f>
        <v/>
      </c>
      <c r="B542" s="0" t="str">
        <f aca="true">IF(Applications!H48&lt;TODAY(),"Overdue · ","Follow up · ")&amp;Applications!C48</f>
        <v>Overdue · </v>
      </c>
      <c r="C542" s="0" t="str">
        <f aca="false">B542</f>
        <v>Overdue · </v>
      </c>
    </row>
    <row r="543" customFormat="false" ht="15" hidden="false" customHeight="false" outlineLevel="0" collapsed="false">
      <c r="A543" s="0" t="str">
        <f aca="false">IF(Applications!S49="","",INT(Applications!H49)+0.3+ROW()/1000000)</f>
        <v/>
      </c>
      <c r="B543" s="0" t="str">
        <f aca="true">IF(Applications!H49&lt;TODAY(),"Overdue · ","Follow up · ")&amp;Applications!C49</f>
        <v>Overdue · </v>
      </c>
      <c r="C543" s="0" t="str">
        <f aca="false">B543</f>
        <v>Overdue · </v>
      </c>
    </row>
    <row r="544" customFormat="false" ht="15" hidden="false" customHeight="false" outlineLevel="0" collapsed="false">
      <c r="A544" s="0" t="str">
        <f aca="false">IF(Applications!S50="","",INT(Applications!H50)+0.3+ROW()/1000000)</f>
        <v/>
      </c>
      <c r="B544" s="0" t="str">
        <f aca="true">IF(Applications!H50&lt;TODAY(),"Overdue · ","Follow up · ")&amp;Applications!C50</f>
        <v>Overdue · </v>
      </c>
      <c r="C544" s="0" t="str">
        <f aca="false">B544</f>
        <v>Overdue · </v>
      </c>
    </row>
    <row r="545" customFormat="false" ht="15" hidden="false" customHeight="false" outlineLevel="0" collapsed="false">
      <c r="A545" s="0" t="str">
        <f aca="false">IF(Applications!S51="","",INT(Applications!H51)+0.3+ROW()/1000000)</f>
        <v/>
      </c>
      <c r="B545" s="0" t="str">
        <f aca="true">IF(Applications!H51&lt;TODAY(),"Overdue · ","Follow up · ")&amp;Applications!C51</f>
        <v>Overdue · </v>
      </c>
      <c r="C545" s="0" t="str">
        <f aca="false">B545</f>
        <v>Overdue · </v>
      </c>
    </row>
    <row r="546" customFormat="false" ht="15" hidden="false" customHeight="false" outlineLevel="0" collapsed="false">
      <c r="A546" s="0" t="str">
        <f aca="false">IF(Applications!S52="","",INT(Applications!H52)+0.3+ROW()/1000000)</f>
        <v/>
      </c>
      <c r="B546" s="0" t="str">
        <f aca="true">IF(Applications!H52&lt;TODAY(),"Overdue · ","Follow up · ")&amp;Applications!C52</f>
        <v>Overdue · </v>
      </c>
      <c r="C546" s="0" t="str">
        <f aca="false">B546</f>
        <v>Overdue · </v>
      </c>
    </row>
    <row r="547" customFormat="false" ht="15" hidden="false" customHeight="false" outlineLevel="0" collapsed="false">
      <c r="A547" s="0" t="str">
        <f aca="false">IF(Applications!S53="","",INT(Applications!H53)+0.3+ROW()/1000000)</f>
        <v/>
      </c>
      <c r="B547" s="0" t="str">
        <f aca="true">IF(Applications!H53&lt;TODAY(),"Overdue · ","Follow up · ")&amp;Applications!C53</f>
        <v>Overdue · </v>
      </c>
      <c r="C547" s="0" t="str">
        <f aca="false">B547</f>
        <v>Overdue · </v>
      </c>
    </row>
    <row r="548" customFormat="false" ht="15" hidden="false" customHeight="false" outlineLevel="0" collapsed="false">
      <c r="A548" s="0" t="str">
        <f aca="false">IF(Applications!S54="","",INT(Applications!H54)+0.3+ROW()/1000000)</f>
        <v/>
      </c>
      <c r="B548" s="0" t="str">
        <f aca="true">IF(Applications!H54&lt;TODAY(),"Overdue · ","Follow up · ")&amp;Applications!C54</f>
        <v>Overdue · </v>
      </c>
      <c r="C548" s="0" t="str">
        <f aca="false">B548</f>
        <v>Overdue · </v>
      </c>
    </row>
    <row r="549" customFormat="false" ht="15" hidden="false" customHeight="false" outlineLevel="0" collapsed="false">
      <c r="A549" s="0" t="str">
        <f aca="false">IF(Applications!S55="","",INT(Applications!H55)+0.3+ROW()/1000000)</f>
        <v/>
      </c>
      <c r="B549" s="0" t="str">
        <f aca="true">IF(Applications!H55&lt;TODAY(),"Overdue · ","Follow up · ")&amp;Applications!C55</f>
        <v>Overdue · </v>
      </c>
      <c r="C549" s="0" t="str">
        <f aca="false">B549</f>
        <v>Overdue · </v>
      </c>
    </row>
    <row r="550" customFormat="false" ht="15" hidden="false" customHeight="false" outlineLevel="0" collapsed="false">
      <c r="A550" s="0" t="str">
        <f aca="false">IF(Applications!S56="","",INT(Applications!H56)+0.3+ROW()/1000000)</f>
        <v/>
      </c>
      <c r="B550" s="0" t="str">
        <f aca="true">IF(Applications!H56&lt;TODAY(),"Overdue · ","Follow up · ")&amp;Applications!C56</f>
        <v>Overdue · </v>
      </c>
      <c r="C550" s="0" t="str">
        <f aca="false">B550</f>
        <v>Overdue · </v>
      </c>
    </row>
    <row r="551" customFormat="false" ht="15" hidden="false" customHeight="false" outlineLevel="0" collapsed="false">
      <c r="A551" s="0" t="str">
        <f aca="false">IF(Applications!S57="","",INT(Applications!H57)+0.3+ROW()/1000000)</f>
        <v/>
      </c>
      <c r="B551" s="0" t="str">
        <f aca="true">IF(Applications!H57&lt;TODAY(),"Overdue · ","Follow up · ")&amp;Applications!C57</f>
        <v>Overdue · </v>
      </c>
      <c r="C551" s="0" t="str">
        <f aca="false">B551</f>
        <v>Overdue · </v>
      </c>
    </row>
    <row r="552" customFormat="false" ht="15" hidden="false" customHeight="false" outlineLevel="0" collapsed="false">
      <c r="A552" s="0" t="str">
        <f aca="false">IF(Applications!S58="","",INT(Applications!H58)+0.3+ROW()/1000000)</f>
        <v/>
      </c>
      <c r="B552" s="0" t="str">
        <f aca="true">IF(Applications!H58&lt;TODAY(),"Overdue · ","Follow up · ")&amp;Applications!C58</f>
        <v>Overdue · </v>
      </c>
      <c r="C552" s="0" t="str">
        <f aca="false">B552</f>
        <v>Overdue · </v>
      </c>
    </row>
    <row r="553" customFormat="false" ht="15" hidden="false" customHeight="false" outlineLevel="0" collapsed="false">
      <c r="A553" s="0" t="str">
        <f aca="false">IF(Applications!S59="","",INT(Applications!H59)+0.3+ROW()/1000000)</f>
        <v/>
      </c>
      <c r="B553" s="0" t="str">
        <f aca="true">IF(Applications!H59&lt;TODAY(),"Overdue · ","Follow up · ")&amp;Applications!C59</f>
        <v>Overdue · </v>
      </c>
      <c r="C553" s="0" t="str">
        <f aca="false">B553</f>
        <v>Overdue · </v>
      </c>
    </row>
    <row r="554" customFormat="false" ht="15" hidden="false" customHeight="false" outlineLevel="0" collapsed="false">
      <c r="A554" s="0" t="str">
        <f aca="false">IF(Applications!S60="","",INT(Applications!H60)+0.3+ROW()/1000000)</f>
        <v/>
      </c>
      <c r="B554" s="0" t="str">
        <f aca="true">IF(Applications!H60&lt;TODAY(),"Overdue · ","Follow up · ")&amp;Applications!C60</f>
        <v>Overdue · </v>
      </c>
      <c r="C554" s="0" t="str">
        <f aca="false">B554</f>
        <v>Overdue · </v>
      </c>
    </row>
    <row r="555" customFormat="false" ht="15" hidden="false" customHeight="false" outlineLevel="0" collapsed="false">
      <c r="A555" s="0" t="str">
        <f aca="false">IF(Applications!S61="","",INT(Applications!H61)+0.3+ROW()/1000000)</f>
        <v/>
      </c>
      <c r="B555" s="0" t="str">
        <f aca="true">IF(Applications!H61&lt;TODAY(),"Overdue · ","Follow up · ")&amp;Applications!C61</f>
        <v>Overdue · </v>
      </c>
      <c r="C555" s="0" t="str">
        <f aca="false">B555</f>
        <v>Overdue · </v>
      </c>
    </row>
    <row r="556" customFormat="false" ht="15" hidden="false" customHeight="false" outlineLevel="0" collapsed="false">
      <c r="A556" s="0" t="str">
        <f aca="false">IF(Applications!S62="","",INT(Applications!H62)+0.3+ROW()/1000000)</f>
        <v/>
      </c>
      <c r="B556" s="0" t="str">
        <f aca="true">IF(Applications!H62&lt;TODAY(),"Overdue · ","Follow up · ")&amp;Applications!C62</f>
        <v>Overdue · </v>
      </c>
      <c r="C556" s="0" t="str">
        <f aca="false">B556</f>
        <v>Overdue · </v>
      </c>
    </row>
    <row r="557" customFormat="false" ht="15" hidden="false" customHeight="false" outlineLevel="0" collapsed="false">
      <c r="A557" s="0" t="str">
        <f aca="false">IF(Applications!S63="","",INT(Applications!H63)+0.3+ROW()/1000000)</f>
        <v/>
      </c>
      <c r="B557" s="0" t="str">
        <f aca="true">IF(Applications!H63&lt;TODAY(),"Overdue · ","Follow up · ")&amp;Applications!C63</f>
        <v>Overdue · </v>
      </c>
      <c r="C557" s="0" t="str">
        <f aca="false">B557</f>
        <v>Overdue · </v>
      </c>
    </row>
    <row r="558" customFormat="false" ht="15" hidden="false" customHeight="false" outlineLevel="0" collapsed="false">
      <c r="A558" s="0" t="str">
        <f aca="false">IF(Applications!S64="","",INT(Applications!H64)+0.3+ROW()/1000000)</f>
        <v/>
      </c>
      <c r="B558" s="0" t="str">
        <f aca="true">IF(Applications!H64&lt;TODAY(),"Overdue · ","Follow up · ")&amp;Applications!C64</f>
        <v>Overdue · </v>
      </c>
      <c r="C558" s="0" t="str">
        <f aca="false">B558</f>
        <v>Overdue · </v>
      </c>
    </row>
    <row r="559" customFormat="false" ht="15" hidden="false" customHeight="false" outlineLevel="0" collapsed="false">
      <c r="A559" s="0" t="str">
        <f aca="false">IF(Applications!S65="","",INT(Applications!H65)+0.3+ROW()/1000000)</f>
        <v/>
      </c>
      <c r="B559" s="0" t="str">
        <f aca="true">IF(Applications!H65&lt;TODAY(),"Overdue · ","Follow up · ")&amp;Applications!C65</f>
        <v>Overdue · </v>
      </c>
      <c r="C559" s="0" t="str">
        <f aca="false">B559</f>
        <v>Overdue · </v>
      </c>
    </row>
    <row r="560" customFormat="false" ht="15" hidden="false" customHeight="false" outlineLevel="0" collapsed="false">
      <c r="A560" s="0" t="str">
        <f aca="false">IF(Applications!S66="","",INT(Applications!H66)+0.3+ROW()/1000000)</f>
        <v/>
      </c>
      <c r="B560" s="0" t="str">
        <f aca="true">IF(Applications!H66&lt;TODAY(),"Overdue · ","Follow up · ")&amp;Applications!C66</f>
        <v>Overdue · </v>
      </c>
      <c r="C560" s="0" t="str">
        <f aca="false">B560</f>
        <v>Overdue · </v>
      </c>
    </row>
    <row r="561" customFormat="false" ht="15" hidden="false" customHeight="false" outlineLevel="0" collapsed="false">
      <c r="A561" s="0" t="str">
        <f aca="false">IF(Applications!S67="","",INT(Applications!H67)+0.3+ROW()/1000000)</f>
        <v/>
      </c>
      <c r="B561" s="0" t="str">
        <f aca="true">IF(Applications!H67&lt;TODAY(),"Overdue · ","Follow up · ")&amp;Applications!C67</f>
        <v>Overdue · </v>
      </c>
      <c r="C561" s="0" t="str">
        <f aca="false">B561</f>
        <v>Overdue · </v>
      </c>
    </row>
    <row r="562" customFormat="false" ht="15" hidden="false" customHeight="false" outlineLevel="0" collapsed="false">
      <c r="A562" s="0" t="str">
        <f aca="false">IF(Applications!S68="","",INT(Applications!H68)+0.3+ROW()/1000000)</f>
        <v/>
      </c>
      <c r="B562" s="0" t="str">
        <f aca="true">IF(Applications!H68&lt;TODAY(),"Overdue · ","Follow up · ")&amp;Applications!C68</f>
        <v>Overdue · </v>
      </c>
      <c r="C562" s="0" t="str">
        <f aca="false">B562</f>
        <v>Overdue · </v>
      </c>
    </row>
    <row r="563" customFormat="false" ht="15" hidden="false" customHeight="false" outlineLevel="0" collapsed="false">
      <c r="A563" s="0" t="str">
        <f aca="false">IF(Applications!S69="","",INT(Applications!H69)+0.3+ROW()/1000000)</f>
        <v/>
      </c>
      <c r="B563" s="0" t="str">
        <f aca="true">IF(Applications!H69&lt;TODAY(),"Overdue · ","Follow up · ")&amp;Applications!C69</f>
        <v>Overdue · </v>
      </c>
      <c r="C563" s="0" t="str">
        <f aca="false">B563</f>
        <v>Overdue · </v>
      </c>
    </row>
    <row r="564" customFormat="false" ht="15" hidden="false" customHeight="false" outlineLevel="0" collapsed="false">
      <c r="A564" s="0" t="str">
        <f aca="false">IF(Applications!S70="","",INT(Applications!H70)+0.3+ROW()/1000000)</f>
        <v/>
      </c>
      <c r="B564" s="0" t="str">
        <f aca="true">IF(Applications!H70&lt;TODAY(),"Overdue · ","Follow up · ")&amp;Applications!C70</f>
        <v>Overdue · </v>
      </c>
      <c r="C564" s="0" t="str">
        <f aca="false">B564</f>
        <v>Overdue · </v>
      </c>
    </row>
    <row r="565" customFormat="false" ht="15" hidden="false" customHeight="false" outlineLevel="0" collapsed="false">
      <c r="A565" s="0" t="str">
        <f aca="false">IF(Applications!S71="","",INT(Applications!H71)+0.3+ROW()/1000000)</f>
        <v/>
      </c>
      <c r="B565" s="0" t="str">
        <f aca="true">IF(Applications!H71&lt;TODAY(),"Overdue · ","Follow up · ")&amp;Applications!C71</f>
        <v>Overdue · </v>
      </c>
      <c r="C565" s="0" t="str">
        <f aca="false">B565</f>
        <v>Overdue · </v>
      </c>
    </row>
    <row r="566" customFormat="false" ht="15" hidden="false" customHeight="false" outlineLevel="0" collapsed="false">
      <c r="A566" s="0" t="str">
        <f aca="false">IF(Applications!S72="","",INT(Applications!H72)+0.3+ROW()/1000000)</f>
        <v/>
      </c>
      <c r="B566" s="0" t="str">
        <f aca="true">IF(Applications!H72&lt;TODAY(),"Overdue · ","Follow up · ")&amp;Applications!C72</f>
        <v>Overdue · </v>
      </c>
      <c r="C566" s="0" t="str">
        <f aca="false">B566</f>
        <v>Overdue · </v>
      </c>
    </row>
    <row r="567" customFormat="false" ht="15" hidden="false" customHeight="false" outlineLevel="0" collapsed="false">
      <c r="A567" s="0" t="str">
        <f aca="false">IF(Applications!S73="","",INT(Applications!H73)+0.3+ROW()/1000000)</f>
        <v/>
      </c>
      <c r="B567" s="0" t="str">
        <f aca="true">IF(Applications!H73&lt;TODAY(),"Overdue · ","Follow up · ")&amp;Applications!C73</f>
        <v>Overdue · </v>
      </c>
      <c r="C567" s="0" t="str">
        <f aca="false">B567</f>
        <v>Overdue · </v>
      </c>
    </row>
    <row r="568" customFormat="false" ht="15" hidden="false" customHeight="false" outlineLevel="0" collapsed="false">
      <c r="A568" s="0" t="str">
        <f aca="false">IF(Applications!S74="","",INT(Applications!H74)+0.3+ROW()/1000000)</f>
        <v/>
      </c>
      <c r="B568" s="0" t="str">
        <f aca="true">IF(Applications!H74&lt;TODAY(),"Overdue · ","Follow up · ")&amp;Applications!C74</f>
        <v>Overdue · </v>
      </c>
      <c r="C568" s="0" t="str">
        <f aca="false">B568</f>
        <v>Overdue · </v>
      </c>
    </row>
    <row r="569" customFormat="false" ht="15" hidden="false" customHeight="false" outlineLevel="0" collapsed="false">
      <c r="A569" s="0" t="str">
        <f aca="false">IF(Applications!S75="","",INT(Applications!H75)+0.3+ROW()/1000000)</f>
        <v/>
      </c>
      <c r="B569" s="0" t="str">
        <f aca="true">IF(Applications!H75&lt;TODAY(),"Overdue · ","Follow up · ")&amp;Applications!C75</f>
        <v>Overdue · </v>
      </c>
      <c r="C569" s="0" t="str">
        <f aca="false">B569</f>
        <v>Overdue · </v>
      </c>
    </row>
    <row r="570" customFormat="false" ht="15" hidden="false" customHeight="false" outlineLevel="0" collapsed="false">
      <c r="A570" s="0" t="str">
        <f aca="false">IF(Applications!S76="","",INT(Applications!H76)+0.3+ROW()/1000000)</f>
        <v/>
      </c>
      <c r="B570" s="0" t="str">
        <f aca="true">IF(Applications!H76&lt;TODAY(),"Overdue · ","Follow up · ")&amp;Applications!C76</f>
        <v>Overdue · </v>
      </c>
      <c r="C570" s="0" t="str">
        <f aca="false">B570</f>
        <v>Overdue · </v>
      </c>
    </row>
    <row r="571" customFormat="false" ht="15" hidden="false" customHeight="false" outlineLevel="0" collapsed="false">
      <c r="A571" s="0" t="str">
        <f aca="false">IF(Applications!S77="","",INT(Applications!H77)+0.3+ROW()/1000000)</f>
        <v/>
      </c>
      <c r="B571" s="0" t="str">
        <f aca="true">IF(Applications!H77&lt;TODAY(),"Overdue · ","Follow up · ")&amp;Applications!C77</f>
        <v>Overdue · </v>
      </c>
      <c r="C571" s="0" t="str">
        <f aca="false">B571</f>
        <v>Overdue · </v>
      </c>
    </row>
    <row r="572" customFormat="false" ht="15" hidden="false" customHeight="false" outlineLevel="0" collapsed="false">
      <c r="A572" s="0" t="str">
        <f aca="false">IF(Applications!S78="","",INT(Applications!H78)+0.3+ROW()/1000000)</f>
        <v/>
      </c>
      <c r="B572" s="0" t="str">
        <f aca="true">IF(Applications!H78&lt;TODAY(),"Overdue · ","Follow up · ")&amp;Applications!C78</f>
        <v>Overdue · </v>
      </c>
      <c r="C572" s="0" t="str">
        <f aca="false">B572</f>
        <v>Overdue · </v>
      </c>
    </row>
    <row r="573" customFormat="false" ht="15" hidden="false" customHeight="false" outlineLevel="0" collapsed="false">
      <c r="A573" s="0" t="str">
        <f aca="false">IF(Applications!S79="","",INT(Applications!H79)+0.3+ROW()/1000000)</f>
        <v/>
      </c>
      <c r="B573" s="0" t="str">
        <f aca="true">IF(Applications!H79&lt;TODAY(),"Overdue · ","Follow up · ")&amp;Applications!C79</f>
        <v>Overdue · </v>
      </c>
      <c r="C573" s="0" t="str">
        <f aca="false">B573</f>
        <v>Overdue · </v>
      </c>
    </row>
    <row r="574" customFormat="false" ht="15" hidden="false" customHeight="false" outlineLevel="0" collapsed="false">
      <c r="A574" s="0" t="str">
        <f aca="false">IF(Applications!S80="","",INT(Applications!H80)+0.3+ROW()/1000000)</f>
        <v/>
      </c>
      <c r="B574" s="0" t="str">
        <f aca="true">IF(Applications!H80&lt;TODAY(),"Overdue · ","Follow up · ")&amp;Applications!C80</f>
        <v>Overdue · </v>
      </c>
      <c r="C574" s="0" t="str">
        <f aca="false">B574</f>
        <v>Overdue · </v>
      </c>
    </row>
    <row r="575" customFormat="false" ht="15" hidden="false" customHeight="false" outlineLevel="0" collapsed="false">
      <c r="A575" s="0" t="str">
        <f aca="false">IF(Applications!S81="","",INT(Applications!H81)+0.3+ROW()/1000000)</f>
        <v/>
      </c>
      <c r="B575" s="0" t="str">
        <f aca="true">IF(Applications!H81&lt;TODAY(),"Overdue · ","Follow up · ")&amp;Applications!C81</f>
        <v>Overdue · </v>
      </c>
      <c r="C575" s="0" t="str">
        <f aca="false">B575</f>
        <v>Overdue · </v>
      </c>
    </row>
    <row r="576" customFormat="false" ht="15" hidden="false" customHeight="false" outlineLevel="0" collapsed="false">
      <c r="A576" s="0" t="str">
        <f aca="false">IF(Applications!S82="","",INT(Applications!H82)+0.3+ROW()/1000000)</f>
        <v/>
      </c>
      <c r="B576" s="0" t="str">
        <f aca="true">IF(Applications!H82&lt;TODAY(),"Overdue · ","Follow up · ")&amp;Applications!C82</f>
        <v>Overdue · </v>
      </c>
      <c r="C576" s="0" t="str">
        <f aca="false">B576</f>
        <v>Overdue · </v>
      </c>
    </row>
    <row r="577" customFormat="false" ht="15" hidden="false" customHeight="false" outlineLevel="0" collapsed="false">
      <c r="A577" s="0" t="str">
        <f aca="false">IF(Applications!S83="","",INT(Applications!H83)+0.3+ROW()/1000000)</f>
        <v/>
      </c>
      <c r="B577" s="0" t="str">
        <f aca="true">IF(Applications!H83&lt;TODAY(),"Overdue · ","Follow up · ")&amp;Applications!C83</f>
        <v>Overdue · </v>
      </c>
      <c r="C577" s="0" t="str">
        <f aca="false">B577</f>
        <v>Overdue · </v>
      </c>
    </row>
    <row r="578" customFormat="false" ht="15" hidden="false" customHeight="false" outlineLevel="0" collapsed="false">
      <c r="A578" s="0" t="str">
        <f aca="false">IF(Applications!S84="","",INT(Applications!H84)+0.3+ROW()/1000000)</f>
        <v/>
      </c>
      <c r="B578" s="0" t="str">
        <f aca="true">IF(Applications!H84&lt;TODAY(),"Overdue · ","Follow up · ")&amp;Applications!C84</f>
        <v>Overdue · </v>
      </c>
      <c r="C578" s="0" t="str">
        <f aca="false">B578</f>
        <v>Overdue · </v>
      </c>
    </row>
    <row r="579" customFormat="false" ht="15" hidden="false" customHeight="false" outlineLevel="0" collapsed="false">
      <c r="A579" s="0" t="str">
        <f aca="false">IF(Applications!S85="","",INT(Applications!H85)+0.3+ROW()/1000000)</f>
        <v/>
      </c>
      <c r="B579" s="0" t="str">
        <f aca="true">IF(Applications!H85&lt;TODAY(),"Overdue · ","Follow up · ")&amp;Applications!C85</f>
        <v>Overdue · </v>
      </c>
      <c r="C579" s="0" t="str">
        <f aca="false">B579</f>
        <v>Overdue · </v>
      </c>
    </row>
    <row r="580" customFormat="false" ht="15" hidden="false" customHeight="false" outlineLevel="0" collapsed="false">
      <c r="A580" s="0" t="str">
        <f aca="false">IF(Applications!S86="","",INT(Applications!H86)+0.3+ROW()/1000000)</f>
        <v/>
      </c>
      <c r="B580" s="0" t="str">
        <f aca="true">IF(Applications!H86&lt;TODAY(),"Overdue · ","Follow up · ")&amp;Applications!C86</f>
        <v>Overdue · </v>
      </c>
      <c r="C580" s="0" t="str">
        <f aca="false">B580</f>
        <v>Overdue · </v>
      </c>
    </row>
    <row r="581" customFormat="false" ht="15" hidden="false" customHeight="false" outlineLevel="0" collapsed="false">
      <c r="A581" s="0" t="str">
        <f aca="false">IF(Applications!S87="","",INT(Applications!H87)+0.3+ROW()/1000000)</f>
        <v/>
      </c>
      <c r="B581" s="0" t="str">
        <f aca="true">IF(Applications!H87&lt;TODAY(),"Overdue · ","Follow up · ")&amp;Applications!C87</f>
        <v>Overdue · </v>
      </c>
      <c r="C581" s="0" t="str">
        <f aca="false">B581</f>
        <v>Overdue · </v>
      </c>
    </row>
    <row r="582" customFormat="false" ht="15" hidden="false" customHeight="false" outlineLevel="0" collapsed="false">
      <c r="A582" s="0" t="str">
        <f aca="false">IF(Applications!S88="","",INT(Applications!H88)+0.3+ROW()/1000000)</f>
        <v/>
      </c>
      <c r="B582" s="0" t="str">
        <f aca="true">IF(Applications!H88&lt;TODAY(),"Overdue · ","Follow up · ")&amp;Applications!C88</f>
        <v>Overdue · </v>
      </c>
      <c r="C582" s="0" t="str">
        <f aca="false">B582</f>
        <v>Overdue · </v>
      </c>
    </row>
    <row r="583" customFormat="false" ht="15" hidden="false" customHeight="false" outlineLevel="0" collapsed="false">
      <c r="A583" s="0" t="str">
        <f aca="false">IF(Applications!S89="","",INT(Applications!H89)+0.3+ROW()/1000000)</f>
        <v/>
      </c>
      <c r="B583" s="0" t="str">
        <f aca="true">IF(Applications!H89&lt;TODAY(),"Overdue · ","Follow up · ")&amp;Applications!C89</f>
        <v>Overdue · </v>
      </c>
      <c r="C583" s="0" t="str">
        <f aca="false">B583</f>
        <v>Overdue · </v>
      </c>
    </row>
    <row r="584" customFormat="false" ht="15" hidden="false" customHeight="false" outlineLevel="0" collapsed="false">
      <c r="A584" s="0" t="str">
        <f aca="false">IF(Applications!S90="","",INT(Applications!H90)+0.3+ROW()/1000000)</f>
        <v/>
      </c>
      <c r="B584" s="0" t="str">
        <f aca="true">IF(Applications!H90&lt;TODAY(),"Overdue · ","Follow up · ")&amp;Applications!C90</f>
        <v>Overdue · </v>
      </c>
      <c r="C584" s="0" t="str">
        <f aca="false">B584</f>
        <v>Overdue · </v>
      </c>
    </row>
    <row r="585" customFormat="false" ht="15" hidden="false" customHeight="false" outlineLevel="0" collapsed="false">
      <c r="A585" s="0" t="str">
        <f aca="false">IF(Applications!S91="","",INT(Applications!H91)+0.3+ROW()/1000000)</f>
        <v/>
      </c>
      <c r="B585" s="0" t="str">
        <f aca="true">IF(Applications!H91&lt;TODAY(),"Overdue · ","Follow up · ")&amp;Applications!C91</f>
        <v>Overdue · </v>
      </c>
      <c r="C585" s="0" t="str">
        <f aca="false">B585</f>
        <v>Overdue · </v>
      </c>
    </row>
    <row r="586" customFormat="false" ht="15" hidden="false" customHeight="false" outlineLevel="0" collapsed="false">
      <c r="A586" s="0" t="str">
        <f aca="false">IF(Applications!S92="","",INT(Applications!H92)+0.3+ROW()/1000000)</f>
        <v/>
      </c>
      <c r="B586" s="0" t="str">
        <f aca="true">IF(Applications!H92&lt;TODAY(),"Overdue · ","Follow up · ")&amp;Applications!C92</f>
        <v>Overdue · </v>
      </c>
      <c r="C586" s="0" t="str">
        <f aca="false">B586</f>
        <v>Overdue · </v>
      </c>
    </row>
    <row r="587" customFormat="false" ht="15" hidden="false" customHeight="false" outlineLevel="0" collapsed="false">
      <c r="A587" s="0" t="str">
        <f aca="false">IF(Applications!S93="","",INT(Applications!H93)+0.3+ROW()/1000000)</f>
        <v/>
      </c>
      <c r="B587" s="0" t="str">
        <f aca="true">IF(Applications!H93&lt;TODAY(),"Overdue · ","Follow up · ")&amp;Applications!C93</f>
        <v>Overdue · </v>
      </c>
      <c r="C587" s="0" t="str">
        <f aca="false">B587</f>
        <v>Overdue · </v>
      </c>
    </row>
    <row r="588" customFormat="false" ht="15" hidden="false" customHeight="false" outlineLevel="0" collapsed="false">
      <c r="A588" s="0" t="str">
        <f aca="false">IF(Applications!S94="","",INT(Applications!H94)+0.3+ROW()/1000000)</f>
        <v/>
      </c>
      <c r="B588" s="0" t="str">
        <f aca="true">IF(Applications!H94&lt;TODAY(),"Overdue · ","Follow up · ")&amp;Applications!C94</f>
        <v>Overdue · </v>
      </c>
      <c r="C588" s="0" t="str">
        <f aca="false">B588</f>
        <v>Overdue · </v>
      </c>
    </row>
    <row r="589" customFormat="false" ht="15" hidden="false" customHeight="false" outlineLevel="0" collapsed="false">
      <c r="A589" s="0" t="str">
        <f aca="false">IF(Applications!S95="","",INT(Applications!H95)+0.3+ROW()/1000000)</f>
        <v/>
      </c>
      <c r="B589" s="0" t="str">
        <f aca="true">IF(Applications!H95&lt;TODAY(),"Overdue · ","Follow up · ")&amp;Applications!C95</f>
        <v>Overdue · </v>
      </c>
      <c r="C589" s="0" t="str">
        <f aca="false">B589</f>
        <v>Overdue · </v>
      </c>
    </row>
    <row r="590" customFormat="false" ht="15" hidden="false" customHeight="false" outlineLevel="0" collapsed="false">
      <c r="A590" s="0" t="str">
        <f aca="false">IF(Applications!S96="","",INT(Applications!H96)+0.3+ROW()/1000000)</f>
        <v/>
      </c>
      <c r="B590" s="0" t="str">
        <f aca="true">IF(Applications!H96&lt;TODAY(),"Overdue · ","Follow up · ")&amp;Applications!C96</f>
        <v>Overdue · </v>
      </c>
      <c r="C590" s="0" t="str">
        <f aca="false">B590</f>
        <v>Overdue · </v>
      </c>
    </row>
    <row r="591" customFormat="false" ht="15" hidden="false" customHeight="false" outlineLevel="0" collapsed="false">
      <c r="A591" s="0" t="str">
        <f aca="false">IF(Applications!S97="","",INT(Applications!H97)+0.3+ROW()/1000000)</f>
        <v/>
      </c>
      <c r="B591" s="0" t="str">
        <f aca="true">IF(Applications!H97&lt;TODAY(),"Overdue · ","Follow up · ")&amp;Applications!C97</f>
        <v>Overdue · </v>
      </c>
      <c r="C591" s="0" t="str">
        <f aca="false">B591</f>
        <v>Overdue · </v>
      </c>
    </row>
    <row r="592" customFormat="false" ht="15" hidden="false" customHeight="false" outlineLevel="0" collapsed="false">
      <c r="A592" s="0" t="str">
        <f aca="false">IF(Applications!S98="","",INT(Applications!H98)+0.3+ROW()/1000000)</f>
        <v/>
      </c>
      <c r="B592" s="0" t="str">
        <f aca="true">IF(Applications!H98&lt;TODAY(),"Overdue · ","Follow up · ")&amp;Applications!C98</f>
        <v>Overdue · </v>
      </c>
      <c r="C592" s="0" t="str">
        <f aca="false">B592</f>
        <v>Overdue · </v>
      </c>
    </row>
    <row r="593" customFormat="false" ht="15" hidden="false" customHeight="false" outlineLevel="0" collapsed="false">
      <c r="A593" s="0" t="str">
        <f aca="false">IF(Applications!S99="","",INT(Applications!H99)+0.3+ROW()/1000000)</f>
        <v/>
      </c>
      <c r="B593" s="0" t="str">
        <f aca="true">IF(Applications!H99&lt;TODAY(),"Overdue · ","Follow up · ")&amp;Applications!C99</f>
        <v>Overdue · </v>
      </c>
      <c r="C593" s="0" t="str">
        <f aca="false">B593</f>
        <v>Overdue · </v>
      </c>
    </row>
    <row r="594" customFormat="false" ht="15" hidden="false" customHeight="false" outlineLevel="0" collapsed="false">
      <c r="A594" s="0" t="str">
        <f aca="false">IF(Applications!S100="","",INT(Applications!H100)+0.3+ROW()/1000000)</f>
        <v/>
      </c>
      <c r="B594" s="0" t="str">
        <f aca="true">IF(Applications!H100&lt;TODAY(),"Overdue · ","Follow up · ")&amp;Applications!C100</f>
        <v>Overdue · </v>
      </c>
      <c r="C594" s="0" t="str">
        <f aca="false">B594</f>
        <v>Overdue · </v>
      </c>
    </row>
    <row r="595" customFormat="false" ht="15" hidden="false" customHeight="false" outlineLevel="0" collapsed="false">
      <c r="A595" s="0" t="str">
        <f aca="false">IF(Applications!S101="","",INT(Applications!H101)+0.3+ROW()/1000000)</f>
        <v/>
      </c>
      <c r="B595" s="0" t="str">
        <f aca="true">IF(Applications!H101&lt;TODAY(),"Overdue · ","Follow up · ")&amp;Applications!C101</f>
        <v>Overdue · </v>
      </c>
      <c r="C595" s="0" t="str">
        <f aca="false">B595</f>
        <v>Overdue · </v>
      </c>
    </row>
    <row r="596" customFormat="false" ht="15" hidden="false" customHeight="false" outlineLevel="0" collapsed="false">
      <c r="A596" s="0" t="str">
        <f aca="false">IF(Applications!S102="","",INT(Applications!H102)+0.3+ROW()/1000000)</f>
        <v/>
      </c>
      <c r="B596" s="0" t="str">
        <f aca="true">IF(Applications!H102&lt;TODAY(),"Overdue · ","Follow up · ")&amp;Applications!C102</f>
        <v>Overdue · </v>
      </c>
      <c r="C596" s="0" t="str">
        <f aca="false">B596</f>
        <v>Overdue · </v>
      </c>
    </row>
    <row r="597" customFormat="false" ht="15" hidden="false" customHeight="false" outlineLevel="0" collapsed="false">
      <c r="A597" s="0" t="str">
        <f aca="false">IF(Applications!S103="","",INT(Applications!H103)+0.3+ROW()/1000000)</f>
        <v/>
      </c>
      <c r="B597" s="0" t="str">
        <f aca="true">IF(Applications!H103&lt;TODAY(),"Overdue · ","Follow up · ")&amp;Applications!C103</f>
        <v>Overdue · </v>
      </c>
      <c r="C597" s="0" t="str">
        <f aca="false">B597</f>
        <v>Overdue · </v>
      </c>
    </row>
    <row r="598" customFormat="false" ht="15" hidden="false" customHeight="false" outlineLevel="0" collapsed="false">
      <c r="A598" s="0" t="str">
        <f aca="false">IF(Applications!S104="","",INT(Applications!H104)+0.3+ROW()/1000000)</f>
        <v/>
      </c>
      <c r="B598" s="0" t="str">
        <f aca="true">IF(Applications!H104&lt;TODAY(),"Overdue · ","Follow up · ")&amp;Applications!C104</f>
        <v>Overdue · </v>
      </c>
      <c r="C598" s="0" t="str">
        <f aca="false">B598</f>
        <v>Overdue · </v>
      </c>
    </row>
    <row r="599" customFormat="false" ht="15" hidden="false" customHeight="false" outlineLevel="0" collapsed="false">
      <c r="A599" s="0" t="str">
        <f aca="false">IF(Applications!S105="","",INT(Applications!H105)+0.3+ROW()/1000000)</f>
        <v/>
      </c>
      <c r="B599" s="0" t="str">
        <f aca="true">IF(Applications!H105&lt;TODAY(),"Overdue · ","Follow up · ")&amp;Applications!C105</f>
        <v>Overdue · </v>
      </c>
      <c r="C599" s="0" t="str">
        <f aca="false">B599</f>
        <v>Overdue · </v>
      </c>
    </row>
    <row r="600" customFormat="false" ht="15" hidden="false" customHeight="false" outlineLevel="0" collapsed="false">
      <c r="A600" s="0" t="str">
        <f aca="false">IF(Applications!S106="","",INT(Applications!H106)+0.3+ROW()/1000000)</f>
        <v/>
      </c>
      <c r="B600" s="0" t="str">
        <f aca="true">IF(Applications!H106&lt;TODAY(),"Overdue · ","Follow up · ")&amp;Applications!C106</f>
        <v>Overdue · </v>
      </c>
      <c r="C600" s="0" t="str">
        <f aca="false">B600</f>
        <v>Overdue · </v>
      </c>
    </row>
    <row r="601" customFormat="false" ht="15" hidden="false" customHeight="false" outlineLevel="0" collapsed="false">
      <c r="A601" s="0" t="str">
        <f aca="false">IF(Applications!S107="","",INT(Applications!H107)+0.3+ROW()/1000000)</f>
        <v/>
      </c>
      <c r="B601" s="0" t="str">
        <f aca="true">IF(Applications!H107&lt;TODAY(),"Overdue · ","Follow up · ")&amp;Applications!C107</f>
        <v>Overdue · </v>
      </c>
      <c r="C601" s="0" t="str">
        <f aca="false">B601</f>
        <v>Overdue · </v>
      </c>
    </row>
    <row r="602" customFormat="false" ht="15" hidden="false" customHeight="false" outlineLevel="0" collapsed="false">
      <c r="A602" s="0" t="str">
        <f aca="false">IF(Applications!S108="","",INT(Applications!H108)+0.3+ROW()/1000000)</f>
        <v/>
      </c>
      <c r="B602" s="0" t="str">
        <f aca="true">IF(Applications!H108&lt;TODAY(),"Overdue · ","Follow up · ")&amp;Applications!C108</f>
        <v>Overdue · </v>
      </c>
      <c r="C602" s="0" t="str">
        <f aca="false">B602</f>
        <v>Overdue · </v>
      </c>
    </row>
    <row r="603" customFormat="false" ht="15" hidden="false" customHeight="false" outlineLevel="0" collapsed="false">
      <c r="A603" s="0" t="str">
        <f aca="false">IF(Applications!S109="","",INT(Applications!H109)+0.3+ROW()/1000000)</f>
        <v/>
      </c>
      <c r="B603" s="0" t="str">
        <f aca="true">IF(Applications!H109&lt;TODAY(),"Overdue · ","Follow up · ")&amp;Applications!C109</f>
        <v>Overdue · </v>
      </c>
      <c r="C603" s="0" t="str">
        <f aca="false">B603</f>
        <v>Overdue · </v>
      </c>
    </row>
    <row r="604" customFormat="false" ht="15" hidden="false" customHeight="false" outlineLevel="0" collapsed="false">
      <c r="A604" s="0" t="str">
        <f aca="false">IF(Applications!S110="","",INT(Applications!H110)+0.3+ROW()/1000000)</f>
        <v/>
      </c>
      <c r="B604" s="0" t="str">
        <f aca="true">IF(Applications!H110&lt;TODAY(),"Overdue · ","Follow up · ")&amp;Applications!C110</f>
        <v>Overdue · </v>
      </c>
      <c r="C604" s="0" t="str">
        <f aca="false">B604</f>
        <v>Overdue · </v>
      </c>
    </row>
    <row r="605" customFormat="false" ht="15" hidden="false" customHeight="false" outlineLevel="0" collapsed="false">
      <c r="A605" s="0" t="str">
        <f aca="false">IF(Applications!S111="","",INT(Applications!H111)+0.3+ROW()/1000000)</f>
        <v/>
      </c>
      <c r="B605" s="0" t="str">
        <f aca="true">IF(Applications!H111&lt;TODAY(),"Overdue · ","Follow up · ")&amp;Applications!C111</f>
        <v>Overdue · </v>
      </c>
      <c r="C605" s="0" t="str">
        <f aca="false">B605</f>
        <v>Overdue · </v>
      </c>
    </row>
    <row r="606" customFormat="false" ht="15" hidden="false" customHeight="false" outlineLevel="0" collapsed="false">
      <c r="A606" s="0" t="str">
        <f aca="false">IF(Applications!S112="","",INT(Applications!H112)+0.3+ROW()/1000000)</f>
        <v/>
      </c>
      <c r="B606" s="0" t="str">
        <f aca="true">IF(Applications!H112&lt;TODAY(),"Overdue · ","Follow up · ")&amp;Applications!C112</f>
        <v>Overdue · </v>
      </c>
      <c r="C606" s="0" t="str">
        <f aca="false">B606</f>
        <v>Overdue · </v>
      </c>
    </row>
    <row r="607" customFormat="false" ht="15" hidden="false" customHeight="false" outlineLevel="0" collapsed="false">
      <c r="A607" s="0" t="str">
        <f aca="false">IF(Applications!S113="","",INT(Applications!H113)+0.3+ROW()/1000000)</f>
        <v/>
      </c>
      <c r="B607" s="0" t="str">
        <f aca="true">IF(Applications!H113&lt;TODAY(),"Overdue · ","Follow up · ")&amp;Applications!C113</f>
        <v>Overdue · </v>
      </c>
      <c r="C607" s="0" t="str">
        <f aca="false">B607</f>
        <v>Overdue · </v>
      </c>
    </row>
    <row r="608" customFormat="false" ht="15" hidden="false" customHeight="false" outlineLevel="0" collapsed="false">
      <c r="A608" s="0" t="str">
        <f aca="false">IF(Applications!S114="","",INT(Applications!H114)+0.3+ROW()/1000000)</f>
        <v/>
      </c>
      <c r="B608" s="0" t="str">
        <f aca="true">IF(Applications!H114&lt;TODAY(),"Overdue · ","Follow up · ")&amp;Applications!C114</f>
        <v>Overdue · </v>
      </c>
      <c r="C608" s="0" t="str">
        <f aca="false">B608</f>
        <v>Overdue · </v>
      </c>
    </row>
    <row r="609" customFormat="false" ht="15" hidden="false" customHeight="false" outlineLevel="0" collapsed="false">
      <c r="A609" s="0" t="str">
        <f aca="false">IF(Applications!S115="","",INT(Applications!H115)+0.3+ROW()/1000000)</f>
        <v/>
      </c>
      <c r="B609" s="0" t="str">
        <f aca="true">IF(Applications!H115&lt;TODAY(),"Overdue · ","Follow up · ")&amp;Applications!C115</f>
        <v>Overdue · </v>
      </c>
      <c r="C609" s="0" t="str">
        <f aca="false">B609</f>
        <v>Overdue · </v>
      </c>
    </row>
    <row r="610" customFormat="false" ht="15" hidden="false" customHeight="false" outlineLevel="0" collapsed="false">
      <c r="A610" s="0" t="str">
        <f aca="false">IF(Applications!S116="","",INT(Applications!H116)+0.3+ROW()/1000000)</f>
        <v/>
      </c>
      <c r="B610" s="0" t="str">
        <f aca="true">IF(Applications!H116&lt;TODAY(),"Overdue · ","Follow up · ")&amp;Applications!C116</f>
        <v>Overdue · </v>
      </c>
      <c r="C610" s="0" t="str">
        <f aca="false">B610</f>
        <v>Overdue · </v>
      </c>
    </row>
    <row r="611" customFormat="false" ht="15" hidden="false" customHeight="false" outlineLevel="0" collapsed="false">
      <c r="A611" s="0" t="str">
        <f aca="false">IF(Applications!S117="","",INT(Applications!H117)+0.3+ROW()/1000000)</f>
        <v/>
      </c>
      <c r="B611" s="0" t="str">
        <f aca="true">IF(Applications!H117&lt;TODAY(),"Overdue · ","Follow up · ")&amp;Applications!C117</f>
        <v>Overdue · </v>
      </c>
      <c r="C611" s="0" t="str">
        <f aca="false">B611</f>
        <v>Overdue · </v>
      </c>
    </row>
    <row r="612" customFormat="false" ht="15" hidden="false" customHeight="false" outlineLevel="0" collapsed="false">
      <c r="A612" s="0" t="str">
        <f aca="false">IF(Applications!S118="","",INT(Applications!H118)+0.3+ROW()/1000000)</f>
        <v/>
      </c>
      <c r="B612" s="0" t="str">
        <f aca="true">IF(Applications!H118&lt;TODAY(),"Overdue · ","Follow up · ")&amp;Applications!C118</f>
        <v>Overdue · </v>
      </c>
      <c r="C612" s="0" t="str">
        <f aca="false">B612</f>
        <v>Overdue · </v>
      </c>
    </row>
    <row r="613" customFormat="false" ht="15" hidden="false" customHeight="false" outlineLevel="0" collapsed="false">
      <c r="A613" s="0" t="str">
        <f aca="false">IF(Applications!S119="","",INT(Applications!H119)+0.3+ROW()/1000000)</f>
        <v/>
      </c>
      <c r="B613" s="0" t="str">
        <f aca="true">IF(Applications!H119&lt;TODAY(),"Overdue · ","Follow up · ")&amp;Applications!C119</f>
        <v>Overdue · </v>
      </c>
      <c r="C613" s="0" t="str">
        <f aca="false">B613</f>
        <v>Overdue · </v>
      </c>
    </row>
    <row r="614" customFormat="false" ht="15" hidden="false" customHeight="false" outlineLevel="0" collapsed="false">
      <c r="A614" s="0" t="str">
        <f aca="false">IF(Applications!S120="","",INT(Applications!H120)+0.3+ROW()/1000000)</f>
        <v/>
      </c>
      <c r="B614" s="0" t="str">
        <f aca="true">IF(Applications!H120&lt;TODAY(),"Overdue · ","Follow up · ")&amp;Applications!C120</f>
        <v>Overdue · </v>
      </c>
      <c r="C614" s="0" t="str">
        <f aca="false">B614</f>
        <v>Overdue · </v>
      </c>
    </row>
    <row r="615" customFormat="false" ht="15" hidden="false" customHeight="false" outlineLevel="0" collapsed="false">
      <c r="A615" s="0" t="str">
        <f aca="false">IF(Applications!S121="","",INT(Applications!H121)+0.3+ROW()/1000000)</f>
        <v/>
      </c>
      <c r="B615" s="0" t="str">
        <f aca="true">IF(Applications!H121&lt;TODAY(),"Overdue · ","Follow up · ")&amp;Applications!C121</f>
        <v>Overdue · </v>
      </c>
      <c r="C615" s="0" t="str">
        <f aca="false">B615</f>
        <v>Overdue · </v>
      </c>
    </row>
    <row r="616" customFormat="false" ht="15" hidden="false" customHeight="false" outlineLevel="0" collapsed="false">
      <c r="A616" s="0" t="str">
        <f aca="false">IF(Applications!S122="","",INT(Applications!H122)+0.3+ROW()/1000000)</f>
        <v/>
      </c>
      <c r="B616" s="0" t="str">
        <f aca="true">IF(Applications!H122&lt;TODAY(),"Overdue · ","Follow up · ")&amp;Applications!C122</f>
        <v>Overdue · </v>
      </c>
      <c r="C616" s="0" t="str">
        <f aca="false">B616</f>
        <v>Overdue · </v>
      </c>
    </row>
    <row r="617" customFormat="false" ht="15" hidden="false" customHeight="false" outlineLevel="0" collapsed="false">
      <c r="A617" s="0" t="str">
        <f aca="false">IF(Applications!S123="","",INT(Applications!H123)+0.3+ROW()/1000000)</f>
        <v/>
      </c>
      <c r="B617" s="0" t="str">
        <f aca="true">IF(Applications!H123&lt;TODAY(),"Overdue · ","Follow up · ")&amp;Applications!C123</f>
        <v>Overdue · </v>
      </c>
      <c r="C617" s="0" t="str">
        <f aca="false">B617</f>
        <v>Overdue · </v>
      </c>
    </row>
    <row r="618" customFormat="false" ht="15" hidden="false" customHeight="false" outlineLevel="0" collapsed="false">
      <c r="A618" s="0" t="str">
        <f aca="false">IF(Applications!S124="","",INT(Applications!H124)+0.3+ROW()/1000000)</f>
        <v/>
      </c>
      <c r="B618" s="0" t="str">
        <f aca="true">IF(Applications!H124&lt;TODAY(),"Overdue · ","Follow up · ")&amp;Applications!C124</f>
        <v>Overdue · </v>
      </c>
      <c r="C618" s="0" t="str">
        <f aca="false">B618</f>
        <v>Overdue · </v>
      </c>
    </row>
    <row r="619" customFormat="false" ht="15" hidden="false" customHeight="false" outlineLevel="0" collapsed="false">
      <c r="A619" s="0" t="str">
        <f aca="false">IF(Applications!S125="","",INT(Applications!H125)+0.3+ROW()/1000000)</f>
        <v/>
      </c>
      <c r="B619" s="0" t="str">
        <f aca="true">IF(Applications!H125&lt;TODAY(),"Overdue · ","Follow up · ")&amp;Applications!C125</f>
        <v>Overdue · </v>
      </c>
      <c r="C619" s="0" t="str">
        <f aca="false">B619</f>
        <v>Overdue · </v>
      </c>
    </row>
    <row r="620" customFormat="false" ht="15" hidden="false" customHeight="false" outlineLevel="0" collapsed="false">
      <c r="A620" s="0" t="str">
        <f aca="false">IF(Applications!S126="","",INT(Applications!H126)+0.3+ROW()/1000000)</f>
        <v/>
      </c>
      <c r="B620" s="0" t="str">
        <f aca="true">IF(Applications!H126&lt;TODAY(),"Overdue · ","Follow up · ")&amp;Applications!C126</f>
        <v>Overdue · </v>
      </c>
      <c r="C620" s="0" t="str">
        <f aca="false">B620</f>
        <v>Overdue · </v>
      </c>
    </row>
    <row r="621" customFormat="false" ht="15" hidden="false" customHeight="false" outlineLevel="0" collapsed="false">
      <c r="A621" s="0" t="str">
        <f aca="false">IF(Applications!S127="","",INT(Applications!H127)+0.3+ROW()/1000000)</f>
        <v/>
      </c>
      <c r="B621" s="0" t="str">
        <f aca="true">IF(Applications!H127&lt;TODAY(),"Overdue · ","Follow up · ")&amp;Applications!C127</f>
        <v>Overdue · </v>
      </c>
      <c r="C621" s="0" t="str">
        <f aca="false">B621</f>
        <v>Overdue · </v>
      </c>
    </row>
    <row r="622" customFormat="false" ht="15" hidden="false" customHeight="false" outlineLevel="0" collapsed="false">
      <c r="A622" s="0" t="str">
        <f aca="false">IF(Applications!S128="","",INT(Applications!H128)+0.3+ROW()/1000000)</f>
        <v/>
      </c>
      <c r="B622" s="0" t="str">
        <f aca="true">IF(Applications!H128&lt;TODAY(),"Overdue · ","Follow up · ")&amp;Applications!C128</f>
        <v>Overdue · </v>
      </c>
      <c r="C622" s="0" t="str">
        <f aca="false">B622</f>
        <v>Overdue · </v>
      </c>
    </row>
    <row r="623" customFormat="false" ht="15" hidden="false" customHeight="false" outlineLevel="0" collapsed="false">
      <c r="A623" s="0" t="str">
        <f aca="false">IF(Applications!S129="","",INT(Applications!H129)+0.3+ROW()/1000000)</f>
        <v/>
      </c>
      <c r="B623" s="0" t="str">
        <f aca="true">IF(Applications!H129&lt;TODAY(),"Overdue · ","Follow up · ")&amp;Applications!C129</f>
        <v>Overdue · </v>
      </c>
      <c r="C623" s="0" t="str">
        <f aca="false">B623</f>
        <v>Overdue · </v>
      </c>
    </row>
    <row r="624" customFormat="false" ht="15" hidden="false" customHeight="false" outlineLevel="0" collapsed="false">
      <c r="A624" s="0" t="str">
        <f aca="false">IF(Applications!S130="","",INT(Applications!H130)+0.3+ROW()/1000000)</f>
        <v/>
      </c>
      <c r="B624" s="0" t="str">
        <f aca="true">IF(Applications!H130&lt;TODAY(),"Overdue · ","Follow up · ")&amp;Applications!C130</f>
        <v>Overdue · </v>
      </c>
      <c r="C624" s="0" t="str">
        <f aca="false">B624</f>
        <v>Overdue · </v>
      </c>
    </row>
    <row r="625" customFormat="false" ht="15" hidden="false" customHeight="false" outlineLevel="0" collapsed="false">
      <c r="A625" s="0" t="str">
        <f aca="false">IF(Applications!S131="","",INT(Applications!H131)+0.3+ROW()/1000000)</f>
        <v/>
      </c>
      <c r="B625" s="0" t="str">
        <f aca="true">IF(Applications!H131&lt;TODAY(),"Overdue · ","Follow up · ")&amp;Applications!C131</f>
        <v>Overdue · </v>
      </c>
      <c r="C625" s="0" t="str">
        <f aca="false">B625</f>
        <v>Overdue · </v>
      </c>
    </row>
    <row r="626" customFormat="false" ht="15" hidden="false" customHeight="false" outlineLevel="0" collapsed="false">
      <c r="A626" s="0" t="str">
        <f aca="false">IF(Applications!S132="","",INT(Applications!H132)+0.3+ROW()/1000000)</f>
        <v/>
      </c>
      <c r="B626" s="0" t="str">
        <f aca="true">IF(Applications!H132&lt;TODAY(),"Overdue · ","Follow up · ")&amp;Applications!C132</f>
        <v>Overdue · </v>
      </c>
      <c r="C626" s="0" t="str">
        <f aca="false">B626</f>
        <v>Overdue · </v>
      </c>
    </row>
    <row r="627" customFormat="false" ht="15" hidden="false" customHeight="false" outlineLevel="0" collapsed="false">
      <c r="A627" s="0" t="str">
        <f aca="false">IF(Applications!S133="","",INT(Applications!H133)+0.3+ROW()/1000000)</f>
        <v/>
      </c>
      <c r="B627" s="0" t="str">
        <f aca="true">IF(Applications!H133&lt;TODAY(),"Overdue · ","Follow up · ")&amp;Applications!C133</f>
        <v>Overdue · </v>
      </c>
      <c r="C627" s="0" t="str">
        <f aca="false">B627</f>
        <v>Overdue · </v>
      </c>
    </row>
    <row r="628" customFormat="false" ht="15" hidden="false" customHeight="false" outlineLevel="0" collapsed="false">
      <c r="A628" s="0" t="str">
        <f aca="false">IF(Applications!S134="","",INT(Applications!H134)+0.3+ROW()/1000000)</f>
        <v/>
      </c>
      <c r="B628" s="0" t="str">
        <f aca="true">IF(Applications!H134&lt;TODAY(),"Overdue · ","Follow up · ")&amp;Applications!C134</f>
        <v>Overdue · </v>
      </c>
      <c r="C628" s="0" t="str">
        <f aca="false">B628</f>
        <v>Overdue · </v>
      </c>
    </row>
    <row r="629" customFormat="false" ht="15" hidden="false" customHeight="false" outlineLevel="0" collapsed="false">
      <c r="A629" s="0" t="str">
        <f aca="false">IF(Applications!S135="","",INT(Applications!H135)+0.3+ROW()/1000000)</f>
        <v/>
      </c>
      <c r="B629" s="0" t="str">
        <f aca="true">IF(Applications!H135&lt;TODAY(),"Overdue · ","Follow up · ")&amp;Applications!C135</f>
        <v>Overdue · </v>
      </c>
      <c r="C629" s="0" t="str">
        <f aca="false">B629</f>
        <v>Overdue · </v>
      </c>
    </row>
    <row r="630" customFormat="false" ht="15" hidden="false" customHeight="false" outlineLevel="0" collapsed="false">
      <c r="A630" s="0" t="str">
        <f aca="false">IF(Applications!S136="","",INT(Applications!H136)+0.3+ROW()/1000000)</f>
        <v/>
      </c>
      <c r="B630" s="0" t="str">
        <f aca="true">IF(Applications!H136&lt;TODAY(),"Overdue · ","Follow up · ")&amp;Applications!C136</f>
        <v>Overdue · </v>
      </c>
      <c r="C630" s="0" t="str">
        <f aca="false">B630</f>
        <v>Overdue · </v>
      </c>
    </row>
    <row r="631" customFormat="false" ht="15" hidden="false" customHeight="false" outlineLevel="0" collapsed="false">
      <c r="A631" s="0" t="str">
        <f aca="false">IF(Applications!S137="","",INT(Applications!H137)+0.3+ROW()/1000000)</f>
        <v/>
      </c>
      <c r="B631" s="0" t="str">
        <f aca="true">IF(Applications!H137&lt;TODAY(),"Overdue · ","Follow up · ")&amp;Applications!C137</f>
        <v>Overdue · </v>
      </c>
      <c r="C631" s="0" t="str">
        <f aca="false">B631</f>
        <v>Overdue · </v>
      </c>
    </row>
    <row r="632" customFormat="false" ht="15" hidden="false" customHeight="false" outlineLevel="0" collapsed="false">
      <c r="A632" s="0" t="str">
        <f aca="false">IF(Applications!S138="","",INT(Applications!H138)+0.3+ROW()/1000000)</f>
        <v/>
      </c>
      <c r="B632" s="0" t="str">
        <f aca="true">IF(Applications!H138&lt;TODAY(),"Overdue · ","Follow up · ")&amp;Applications!C138</f>
        <v>Overdue · </v>
      </c>
      <c r="C632" s="0" t="str">
        <f aca="false">B632</f>
        <v>Overdue · </v>
      </c>
    </row>
    <row r="633" customFormat="false" ht="15" hidden="false" customHeight="false" outlineLevel="0" collapsed="false">
      <c r="A633" s="0" t="str">
        <f aca="false">IF(Applications!S139="","",INT(Applications!H139)+0.3+ROW()/1000000)</f>
        <v/>
      </c>
      <c r="B633" s="0" t="str">
        <f aca="true">IF(Applications!H139&lt;TODAY(),"Overdue · ","Follow up · ")&amp;Applications!C139</f>
        <v>Overdue · </v>
      </c>
      <c r="C633" s="0" t="str">
        <f aca="false">B633</f>
        <v>Overdue · </v>
      </c>
    </row>
    <row r="634" customFormat="false" ht="15" hidden="false" customHeight="false" outlineLevel="0" collapsed="false">
      <c r="A634" s="0" t="str">
        <f aca="false">IF(Applications!S140="","",INT(Applications!H140)+0.3+ROW()/1000000)</f>
        <v/>
      </c>
      <c r="B634" s="0" t="str">
        <f aca="true">IF(Applications!H140&lt;TODAY(),"Overdue · ","Follow up · ")&amp;Applications!C140</f>
        <v>Overdue · </v>
      </c>
      <c r="C634" s="0" t="str">
        <f aca="false">B634</f>
        <v>Overdue · </v>
      </c>
    </row>
    <row r="635" customFormat="false" ht="15" hidden="false" customHeight="false" outlineLevel="0" collapsed="false">
      <c r="A635" s="0" t="str">
        <f aca="false">IF(Applications!S141="","",INT(Applications!H141)+0.3+ROW()/1000000)</f>
        <v/>
      </c>
      <c r="B635" s="0" t="str">
        <f aca="true">IF(Applications!H141&lt;TODAY(),"Overdue · ","Follow up · ")&amp;Applications!C141</f>
        <v>Overdue · </v>
      </c>
      <c r="C635" s="0" t="str">
        <f aca="false">B635</f>
        <v>Overdue · </v>
      </c>
    </row>
    <row r="636" customFormat="false" ht="15" hidden="false" customHeight="false" outlineLevel="0" collapsed="false">
      <c r="A636" s="0" t="str">
        <f aca="false">IF(Applications!S142="","",INT(Applications!H142)+0.3+ROW()/1000000)</f>
        <v/>
      </c>
      <c r="B636" s="0" t="str">
        <f aca="true">IF(Applications!H142&lt;TODAY(),"Overdue · ","Follow up · ")&amp;Applications!C142</f>
        <v>Overdue · </v>
      </c>
      <c r="C636" s="0" t="str">
        <f aca="false">B636</f>
        <v>Overdue · </v>
      </c>
    </row>
    <row r="637" customFormat="false" ht="15" hidden="false" customHeight="false" outlineLevel="0" collapsed="false">
      <c r="A637" s="0" t="str">
        <f aca="false">IF(Applications!S143="","",INT(Applications!H143)+0.3+ROW()/1000000)</f>
        <v/>
      </c>
      <c r="B637" s="0" t="str">
        <f aca="true">IF(Applications!H143&lt;TODAY(),"Overdue · ","Follow up · ")&amp;Applications!C143</f>
        <v>Overdue · </v>
      </c>
      <c r="C637" s="0" t="str">
        <f aca="false">B637</f>
        <v>Overdue · </v>
      </c>
    </row>
    <row r="638" customFormat="false" ht="15" hidden="false" customHeight="false" outlineLevel="0" collapsed="false">
      <c r="A638" s="0" t="str">
        <f aca="false">IF(Applications!S144="","",INT(Applications!H144)+0.3+ROW()/1000000)</f>
        <v/>
      </c>
      <c r="B638" s="0" t="str">
        <f aca="true">IF(Applications!H144&lt;TODAY(),"Overdue · ","Follow up · ")&amp;Applications!C144</f>
        <v>Overdue · </v>
      </c>
      <c r="C638" s="0" t="str">
        <f aca="false">B638</f>
        <v>Overdue · </v>
      </c>
    </row>
    <row r="639" customFormat="false" ht="15" hidden="false" customHeight="false" outlineLevel="0" collapsed="false">
      <c r="A639" s="0" t="str">
        <f aca="false">IF(Applications!S145="","",INT(Applications!H145)+0.3+ROW()/1000000)</f>
        <v/>
      </c>
      <c r="B639" s="0" t="str">
        <f aca="true">IF(Applications!H145&lt;TODAY(),"Overdue · ","Follow up · ")&amp;Applications!C145</f>
        <v>Overdue · </v>
      </c>
      <c r="C639" s="0" t="str">
        <f aca="false">B639</f>
        <v>Overdue · </v>
      </c>
    </row>
    <row r="640" customFormat="false" ht="15" hidden="false" customHeight="false" outlineLevel="0" collapsed="false">
      <c r="A640" s="0" t="str">
        <f aca="false">IF(Applications!S146="","",INT(Applications!H146)+0.3+ROW()/1000000)</f>
        <v/>
      </c>
      <c r="B640" s="0" t="str">
        <f aca="true">IF(Applications!H146&lt;TODAY(),"Overdue · ","Follow up · ")&amp;Applications!C146</f>
        <v>Overdue · </v>
      </c>
      <c r="C640" s="0" t="str">
        <f aca="false">B640</f>
        <v>Overdue · </v>
      </c>
    </row>
    <row r="641" customFormat="false" ht="15" hidden="false" customHeight="false" outlineLevel="0" collapsed="false">
      <c r="A641" s="0" t="str">
        <f aca="false">IF(Applications!S147="","",INT(Applications!H147)+0.3+ROW()/1000000)</f>
        <v/>
      </c>
      <c r="B641" s="0" t="str">
        <f aca="true">IF(Applications!H147&lt;TODAY(),"Overdue · ","Follow up · ")&amp;Applications!C147</f>
        <v>Overdue · </v>
      </c>
      <c r="C641" s="0" t="str">
        <f aca="false">B641</f>
        <v>Overdue · </v>
      </c>
    </row>
    <row r="642" customFormat="false" ht="15" hidden="false" customHeight="false" outlineLevel="0" collapsed="false">
      <c r="A642" s="0" t="str">
        <f aca="false">IF(Applications!S148="","",INT(Applications!H148)+0.3+ROW()/1000000)</f>
        <v/>
      </c>
      <c r="B642" s="0" t="str">
        <f aca="true">IF(Applications!H148&lt;TODAY(),"Overdue · ","Follow up · ")&amp;Applications!C148</f>
        <v>Overdue · </v>
      </c>
      <c r="C642" s="0" t="str">
        <f aca="false">B642</f>
        <v>Overdue · </v>
      </c>
    </row>
    <row r="643" customFormat="false" ht="15" hidden="false" customHeight="false" outlineLevel="0" collapsed="false">
      <c r="A643" s="0" t="str">
        <f aca="false">IF(Applications!S149="","",INT(Applications!H149)+0.3+ROW()/1000000)</f>
        <v/>
      </c>
      <c r="B643" s="0" t="str">
        <f aca="true">IF(Applications!H149&lt;TODAY(),"Overdue · ","Follow up · ")&amp;Applications!C149</f>
        <v>Overdue · </v>
      </c>
      <c r="C643" s="0" t="str">
        <f aca="false">B643</f>
        <v>Overdue · </v>
      </c>
    </row>
    <row r="644" customFormat="false" ht="15" hidden="false" customHeight="false" outlineLevel="0" collapsed="false">
      <c r="A644" s="0" t="str">
        <f aca="false">IF(Applications!S150="","",INT(Applications!H150)+0.3+ROW()/1000000)</f>
        <v/>
      </c>
      <c r="B644" s="0" t="str">
        <f aca="true">IF(Applications!H150&lt;TODAY(),"Overdue · ","Follow up · ")&amp;Applications!C150</f>
        <v>Overdue · </v>
      </c>
      <c r="C644" s="0" t="str">
        <f aca="false">B644</f>
        <v>Overdue · </v>
      </c>
    </row>
    <row r="645" customFormat="false" ht="15" hidden="false" customHeight="false" outlineLevel="0" collapsed="false">
      <c r="A645" s="0" t="str">
        <f aca="false">IF(Applications!S151="","",INT(Applications!H151)+0.3+ROW()/1000000)</f>
        <v/>
      </c>
      <c r="B645" s="0" t="str">
        <f aca="true">IF(Applications!H151&lt;TODAY(),"Overdue · ","Follow up · ")&amp;Applications!C151</f>
        <v>Overdue · </v>
      </c>
      <c r="C645" s="0" t="str">
        <f aca="false">B645</f>
        <v>Overdue · </v>
      </c>
    </row>
    <row r="646" customFormat="false" ht="15" hidden="false" customHeight="false" outlineLevel="0" collapsed="false">
      <c r="A646" s="0" t="str">
        <f aca="false">IF(Applications!S152="","",INT(Applications!H152)+0.3+ROW()/1000000)</f>
        <v/>
      </c>
      <c r="B646" s="0" t="str">
        <f aca="true">IF(Applications!H152&lt;TODAY(),"Overdue · ","Follow up · ")&amp;Applications!C152</f>
        <v>Overdue · </v>
      </c>
      <c r="C646" s="0" t="str">
        <f aca="false">B646</f>
        <v>Overdue · </v>
      </c>
    </row>
    <row r="647" customFormat="false" ht="15" hidden="false" customHeight="false" outlineLevel="0" collapsed="false">
      <c r="A647" s="0" t="str">
        <f aca="false">IF(Applications!S153="","",INT(Applications!H153)+0.3+ROW()/1000000)</f>
        <v/>
      </c>
      <c r="B647" s="0" t="str">
        <f aca="true">IF(Applications!H153&lt;TODAY(),"Overdue · ","Follow up · ")&amp;Applications!C153</f>
        <v>Overdue · </v>
      </c>
      <c r="C647" s="0" t="str">
        <f aca="false">B647</f>
        <v>Overdue · </v>
      </c>
    </row>
    <row r="648" customFormat="false" ht="15" hidden="false" customHeight="false" outlineLevel="0" collapsed="false">
      <c r="A648" s="0" t="str">
        <f aca="false">IF(Applications!S154="","",INT(Applications!H154)+0.3+ROW()/1000000)</f>
        <v/>
      </c>
      <c r="B648" s="0" t="str">
        <f aca="true">IF(Applications!H154&lt;TODAY(),"Overdue · ","Follow up · ")&amp;Applications!C154</f>
        <v>Overdue · </v>
      </c>
      <c r="C648" s="0" t="str">
        <f aca="false">B648</f>
        <v>Overdue · </v>
      </c>
    </row>
    <row r="649" customFormat="false" ht="15" hidden="false" customHeight="false" outlineLevel="0" collapsed="false">
      <c r="A649" s="0" t="str">
        <f aca="false">IF(Applications!S155="","",INT(Applications!H155)+0.3+ROW()/1000000)</f>
        <v/>
      </c>
      <c r="B649" s="0" t="str">
        <f aca="true">IF(Applications!H155&lt;TODAY(),"Overdue · ","Follow up · ")&amp;Applications!C155</f>
        <v>Overdue · </v>
      </c>
      <c r="C649" s="0" t="str">
        <f aca="false">B649</f>
        <v>Overdue · </v>
      </c>
    </row>
    <row r="650" customFormat="false" ht="15" hidden="false" customHeight="false" outlineLevel="0" collapsed="false">
      <c r="A650" s="0" t="str">
        <f aca="false">IF(Applications!S156="","",INT(Applications!H156)+0.3+ROW()/1000000)</f>
        <v/>
      </c>
      <c r="B650" s="0" t="str">
        <f aca="true">IF(Applications!H156&lt;TODAY(),"Overdue · ","Follow up · ")&amp;Applications!C156</f>
        <v>Overdue · </v>
      </c>
      <c r="C650" s="0" t="str">
        <f aca="false">B650</f>
        <v>Overdue · </v>
      </c>
    </row>
    <row r="651" customFormat="false" ht="15" hidden="false" customHeight="false" outlineLevel="0" collapsed="false">
      <c r="A651" s="0" t="str">
        <f aca="false">IF(Applications!S157="","",INT(Applications!H157)+0.3+ROW()/1000000)</f>
        <v/>
      </c>
      <c r="B651" s="0" t="str">
        <f aca="true">IF(Applications!H157&lt;TODAY(),"Overdue · ","Follow up · ")&amp;Applications!C157</f>
        <v>Overdue · </v>
      </c>
      <c r="C651" s="0" t="str">
        <f aca="false">B651</f>
        <v>Overdue · </v>
      </c>
    </row>
    <row r="652" customFormat="false" ht="15" hidden="false" customHeight="false" outlineLevel="0" collapsed="false">
      <c r="A652" s="0" t="str">
        <f aca="false">IF(Applications!S158="","",INT(Applications!H158)+0.3+ROW()/1000000)</f>
        <v/>
      </c>
      <c r="B652" s="0" t="str">
        <f aca="true">IF(Applications!H158&lt;TODAY(),"Overdue · ","Follow up · ")&amp;Applications!C158</f>
        <v>Overdue · </v>
      </c>
      <c r="C652" s="0" t="str">
        <f aca="false">B652</f>
        <v>Overdue · </v>
      </c>
    </row>
    <row r="653" customFormat="false" ht="15" hidden="false" customHeight="false" outlineLevel="0" collapsed="false">
      <c r="A653" s="0" t="str">
        <f aca="false">IF(Applications!S159="","",INT(Applications!H159)+0.3+ROW()/1000000)</f>
        <v/>
      </c>
      <c r="B653" s="0" t="str">
        <f aca="true">IF(Applications!H159&lt;TODAY(),"Overdue · ","Follow up · ")&amp;Applications!C159</f>
        <v>Overdue · </v>
      </c>
      <c r="C653" s="0" t="str">
        <f aca="false">B653</f>
        <v>Overdue · </v>
      </c>
    </row>
    <row r="654" customFormat="false" ht="15" hidden="false" customHeight="false" outlineLevel="0" collapsed="false">
      <c r="A654" s="0" t="str">
        <f aca="false">IF(Applications!S160="","",INT(Applications!H160)+0.3+ROW()/1000000)</f>
        <v/>
      </c>
      <c r="B654" s="0" t="str">
        <f aca="true">IF(Applications!H160&lt;TODAY(),"Overdue · ","Follow up · ")&amp;Applications!C160</f>
        <v>Overdue · </v>
      </c>
      <c r="C654" s="0" t="str">
        <f aca="false">B654</f>
        <v>Overdue · </v>
      </c>
    </row>
    <row r="655" customFormat="false" ht="15" hidden="false" customHeight="false" outlineLevel="0" collapsed="false">
      <c r="A655" s="0" t="str">
        <f aca="false">IF(Applications!S161="","",INT(Applications!H161)+0.3+ROW()/1000000)</f>
        <v/>
      </c>
      <c r="B655" s="0" t="str">
        <f aca="true">IF(Applications!H161&lt;TODAY(),"Overdue · ","Follow up · ")&amp;Applications!C161</f>
        <v>Overdue · </v>
      </c>
      <c r="C655" s="0" t="str">
        <f aca="false">B655</f>
        <v>Overdue · </v>
      </c>
    </row>
    <row r="656" customFormat="false" ht="15" hidden="false" customHeight="false" outlineLevel="0" collapsed="false">
      <c r="A656" s="0" t="str">
        <f aca="false">IF(Applications!S162="","",INT(Applications!H162)+0.3+ROW()/1000000)</f>
        <v/>
      </c>
      <c r="B656" s="0" t="str">
        <f aca="true">IF(Applications!H162&lt;TODAY(),"Overdue · ","Follow up · ")&amp;Applications!C162</f>
        <v>Overdue · </v>
      </c>
      <c r="C656" s="0" t="str">
        <f aca="false">B656</f>
        <v>Overdue · </v>
      </c>
    </row>
    <row r="657" customFormat="false" ht="15" hidden="false" customHeight="false" outlineLevel="0" collapsed="false">
      <c r="A657" s="0" t="str">
        <f aca="false">IF(Applications!S163="","",INT(Applications!H163)+0.3+ROW()/1000000)</f>
        <v/>
      </c>
      <c r="B657" s="0" t="str">
        <f aca="true">IF(Applications!H163&lt;TODAY(),"Overdue · ","Follow up · ")&amp;Applications!C163</f>
        <v>Overdue · </v>
      </c>
      <c r="C657" s="0" t="str">
        <f aca="false">B657</f>
        <v>Overdue · </v>
      </c>
    </row>
    <row r="658" customFormat="false" ht="15" hidden="false" customHeight="false" outlineLevel="0" collapsed="false">
      <c r="A658" s="0" t="str">
        <f aca="false">IF(Applications!S164="","",INT(Applications!H164)+0.3+ROW()/1000000)</f>
        <v/>
      </c>
      <c r="B658" s="0" t="str">
        <f aca="true">IF(Applications!H164&lt;TODAY(),"Overdue · ","Follow up · ")&amp;Applications!C164</f>
        <v>Overdue · </v>
      </c>
      <c r="C658" s="0" t="str">
        <f aca="false">B658</f>
        <v>Overdue · </v>
      </c>
    </row>
    <row r="659" customFormat="false" ht="15" hidden="false" customHeight="false" outlineLevel="0" collapsed="false">
      <c r="A659" s="0" t="str">
        <f aca="false">IF(Applications!S165="","",INT(Applications!H165)+0.3+ROW()/1000000)</f>
        <v/>
      </c>
      <c r="B659" s="0" t="str">
        <f aca="true">IF(Applications!H165&lt;TODAY(),"Overdue · ","Follow up · ")&amp;Applications!C165</f>
        <v>Overdue · </v>
      </c>
      <c r="C659" s="0" t="str">
        <f aca="false">B659</f>
        <v>Overdue · </v>
      </c>
    </row>
    <row r="660" customFormat="false" ht="15" hidden="false" customHeight="false" outlineLevel="0" collapsed="false">
      <c r="A660" s="0" t="str">
        <f aca="false">IF(Applications!S166="","",INT(Applications!H166)+0.3+ROW()/1000000)</f>
        <v/>
      </c>
      <c r="B660" s="0" t="str">
        <f aca="true">IF(Applications!H166&lt;TODAY(),"Overdue · ","Follow up · ")&amp;Applications!C166</f>
        <v>Overdue · </v>
      </c>
      <c r="C660" s="0" t="str">
        <f aca="false">B660</f>
        <v>Overdue · </v>
      </c>
    </row>
    <row r="661" customFormat="false" ht="15" hidden="false" customHeight="false" outlineLevel="0" collapsed="false">
      <c r="A661" s="0" t="str">
        <f aca="false">IF(Applications!S167="","",INT(Applications!H167)+0.3+ROW()/1000000)</f>
        <v/>
      </c>
      <c r="B661" s="0" t="str">
        <f aca="true">IF(Applications!H167&lt;TODAY(),"Overdue · ","Follow up · ")&amp;Applications!C167</f>
        <v>Overdue · </v>
      </c>
      <c r="C661" s="0" t="str">
        <f aca="false">B661</f>
        <v>Overdue · </v>
      </c>
    </row>
    <row r="662" customFormat="false" ht="15" hidden="false" customHeight="false" outlineLevel="0" collapsed="false">
      <c r="A662" s="0" t="str">
        <f aca="false">IF(Applications!S168="","",INT(Applications!H168)+0.3+ROW()/1000000)</f>
        <v/>
      </c>
      <c r="B662" s="0" t="str">
        <f aca="true">IF(Applications!H168&lt;TODAY(),"Overdue · ","Follow up · ")&amp;Applications!C168</f>
        <v>Overdue · </v>
      </c>
      <c r="C662" s="0" t="str">
        <f aca="false">B662</f>
        <v>Overdue · </v>
      </c>
    </row>
    <row r="663" customFormat="false" ht="15" hidden="false" customHeight="false" outlineLevel="0" collapsed="false">
      <c r="A663" s="0" t="str">
        <f aca="false">IF(Applications!S169="","",INT(Applications!H169)+0.3+ROW()/1000000)</f>
        <v/>
      </c>
      <c r="B663" s="0" t="str">
        <f aca="true">IF(Applications!H169&lt;TODAY(),"Overdue · ","Follow up · ")&amp;Applications!C169</f>
        <v>Overdue · </v>
      </c>
      <c r="C663" s="0" t="str">
        <f aca="false">B663</f>
        <v>Overdue · </v>
      </c>
    </row>
    <row r="664" customFormat="false" ht="15" hidden="false" customHeight="false" outlineLevel="0" collapsed="false">
      <c r="A664" s="0" t="str">
        <f aca="false">IF(Applications!S170="","",INT(Applications!H170)+0.3+ROW()/1000000)</f>
        <v/>
      </c>
      <c r="B664" s="0" t="str">
        <f aca="true">IF(Applications!H170&lt;TODAY(),"Overdue · ","Follow up · ")&amp;Applications!C170</f>
        <v>Overdue · </v>
      </c>
      <c r="C664" s="0" t="str">
        <f aca="false">B664</f>
        <v>Overdue · </v>
      </c>
    </row>
    <row r="665" customFormat="false" ht="15" hidden="false" customHeight="false" outlineLevel="0" collapsed="false">
      <c r="A665" s="0" t="str">
        <f aca="false">IF(Applications!S171="","",INT(Applications!H171)+0.3+ROW()/1000000)</f>
        <v/>
      </c>
      <c r="B665" s="0" t="str">
        <f aca="true">IF(Applications!H171&lt;TODAY(),"Overdue · ","Follow up · ")&amp;Applications!C171</f>
        <v>Overdue · </v>
      </c>
      <c r="C665" s="0" t="str">
        <f aca="false">B665</f>
        <v>Overdue · </v>
      </c>
    </row>
    <row r="666" customFormat="false" ht="15" hidden="false" customHeight="false" outlineLevel="0" collapsed="false">
      <c r="A666" s="0" t="str">
        <f aca="false">IF(Applications!S172="","",INT(Applications!H172)+0.3+ROW()/1000000)</f>
        <v/>
      </c>
      <c r="B666" s="0" t="str">
        <f aca="true">IF(Applications!H172&lt;TODAY(),"Overdue · ","Follow up · ")&amp;Applications!C172</f>
        <v>Overdue · </v>
      </c>
      <c r="C666" s="0" t="str">
        <f aca="false">B666</f>
        <v>Overdue · </v>
      </c>
    </row>
    <row r="667" customFormat="false" ht="15" hidden="false" customHeight="false" outlineLevel="0" collapsed="false">
      <c r="A667" s="0" t="str">
        <f aca="false">IF(Applications!S173="","",INT(Applications!H173)+0.3+ROW()/1000000)</f>
        <v/>
      </c>
      <c r="B667" s="0" t="str">
        <f aca="true">IF(Applications!H173&lt;TODAY(),"Overdue · ","Follow up · ")&amp;Applications!C173</f>
        <v>Overdue · </v>
      </c>
      <c r="C667" s="0" t="str">
        <f aca="false">B667</f>
        <v>Overdue · </v>
      </c>
    </row>
    <row r="668" customFormat="false" ht="15" hidden="false" customHeight="false" outlineLevel="0" collapsed="false">
      <c r="A668" s="0" t="str">
        <f aca="false">IF(Applications!S174="","",INT(Applications!H174)+0.3+ROW()/1000000)</f>
        <v/>
      </c>
      <c r="B668" s="0" t="str">
        <f aca="true">IF(Applications!H174&lt;TODAY(),"Overdue · ","Follow up · ")&amp;Applications!C174</f>
        <v>Overdue · </v>
      </c>
      <c r="C668" s="0" t="str">
        <f aca="false">B668</f>
        <v>Overdue · </v>
      </c>
    </row>
    <row r="669" customFormat="false" ht="15" hidden="false" customHeight="false" outlineLevel="0" collapsed="false">
      <c r="A669" s="0" t="str">
        <f aca="false">IF(Applications!S175="","",INT(Applications!H175)+0.3+ROW()/1000000)</f>
        <v/>
      </c>
      <c r="B669" s="0" t="str">
        <f aca="true">IF(Applications!H175&lt;TODAY(),"Overdue · ","Follow up · ")&amp;Applications!C175</f>
        <v>Overdue · </v>
      </c>
      <c r="C669" s="0" t="str">
        <f aca="false">B669</f>
        <v>Overdue · </v>
      </c>
    </row>
    <row r="670" customFormat="false" ht="15" hidden="false" customHeight="false" outlineLevel="0" collapsed="false">
      <c r="A670" s="0" t="str">
        <f aca="false">IF(Applications!S176="","",INT(Applications!H176)+0.3+ROW()/1000000)</f>
        <v/>
      </c>
      <c r="B670" s="0" t="str">
        <f aca="true">IF(Applications!H176&lt;TODAY(),"Overdue · ","Follow up · ")&amp;Applications!C176</f>
        <v>Overdue · </v>
      </c>
      <c r="C670" s="0" t="str">
        <f aca="false">B670</f>
        <v>Overdue · </v>
      </c>
    </row>
    <row r="671" customFormat="false" ht="15" hidden="false" customHeight="false" outlineLevel="0" collapsed="false">
      <c r="A671" s="0" t="str">
        <f aca="false">IF(Applications!S177="","",INT(Applications!H177)+0.3+ROW()/1000000)</f>
        <v/>
      </c>
      <c r="B671" s="0" t="str">
        <f aca="true">IF(Applications!H177&lt;TODAY(),"Overdue · ","Follow up · ")&amp;Applications!C177</f>
        <v>Overdue · </v>
      </c>
      <c r="C671" s="0" t="str">
        <f aca="false">B671</f>
        <v>Overdue · </v>
      </c>
    </row>
    <row r="672" customFormat="false" ht="15" hidden="false" customHeight="false" outlineLevel="0" collapsed="false">
      <c r="A672" s="0" t="str">
        <f aca="false">IF(Applications!S178="","",INT(Applications!H178)+0.3+ROW()/1000000)</f>
        <v/>
      </c>
      <c r="B672" s="0" t="str">
        <f aca="true">IF(Applications!H178&lt;TODAY(),"Overdue · ","Follow up · ")&amp;Applications!C178</f>
        <v>Overdue · </v>
      </c>
      <c r="C672" s="0" t="str">
        <f aca="false">B672</f>
        <v>Overdue · </v>
      </c>
    </row>
    <row r="673" customFormat="false" ht="15" hidden="false" customHeight="false" outlineLevel="0" collapsed="false">
      <c r="A673" s="0" t="str">
        <f aca="false">IF(Applications!S179="","",INT(Applications!H179)+0.3+ROW()/1000000)</f>
        <v/>
      </c>
      <c r="B673" s="0" t="str">
        <f aca="true">IF(Applications!H179&lt;TODAY(),"Overdue · ","Follow up · ")&amp;Applications!C179</f>
        <v>Overdue · </v>
      </c>
      <c r="C673" s="0" t="str">
        <f aca="false">B673</f>
        <v>Overdue · </v>
      </c>
    </row>
    <row r="674" customFormat="false" ht="15" hidden="false" customHeight="false" outlineLevel="0" collapsed="false">
      <c r="A674" s="0" t="str">
        <f aca="false">IF(Applications!S180="","",INT(Applications!H180)+0.3+ROW()/1000000)</f>
        <v/>
      </c>
      <c r="B674" s="0" t="str">
        <f aca="true">IF(Applications!H180&lt;TODAY(),"Overdue · ","Follow up · ")&amp;Applications!C180</f>
        <v>Overdue · </v>
      </c>
      <c r="C674" s="0" t="str">
        <f aca="false">B674</f>
        <v>Overdue · </v>
      </c>
    </row>
    <row r="675" customFormat="false" ht="15" hidden="false" customHeight="false" outlineLevel="0" collapsed="false">
      <c r="A675" s="0" t="str">
        <f aca="false">IF(Applications!S181="","",INT(Applications!H181)+0.3+ROW()/1000000)</f>
        <v/>
      </c>
      <c r="B675" s="0" t="str">
        <f aca="true">IF(Applications!H181&lt;TODAY(),"Overdue · ","Follow up · ")&amp;Applications!C181</f>
        <v>Overdue · </v>
      </c>
      <c r="C675" s="0" t="str">
        <f aca="false">B675</f>
        <v>Overdue · </v>
      </c>
    </row>
    <row r="676" customFormat="false" ht="15" hidden="false" customHeight="false" outlineLevel="0" collapsed="false">
      <c r="A676" s="0" t="str">
        <f aca="false">IF(Applications!S182="","",INT(Applications!H182)+0.3+ROW()/1000000)</f>
        <v/>
      </c>
      <c r="B676" s="0" t="str">
        <f aca="true">IF(Applications!H182&lt;TODAY(),"Overdue · ","Follow up · ")&amp;Applications!C182</f>
        <v>Overdue · </v>
      </c>
      <c r="C676" s="0" t="str">
        <f aca="false">B676</f>
        <v>Overdue · </v>
      </c>
    </row>
    <row r="677" customFormat="false" ht="15" hidden="false" customHeight="false" outlineLevel="0" collapsed="false">
      <c r="A677" s="0" t="str">
        <f aca="false">IF(Applications!S183="","",INT(Applications!H183)+0.3+ROW()/1000000)</f>
        <v/>
      </c>
      <c r="B677" s="0" t="str">
        <f aca="true">IF(Applications!H183&lt;TODAY(),"Overdue · ","Follow up · ")&amp;Applications!C183</f>
        <v>Overdue · </v>
      </c>
      <c r="C677" s="0" t="str">
        <f aca="false">B677</f>
        <v>Overdue · </v>
      </c>
    </row>
    <row r="678" customFormat="false" ht="15" hidden="false" customHeight="false" outlineLevel="0" collapsed="false">
      <c r="A678" s="0" t="str">
        <f aca="false">IF(Applications!S184="","",INT(Applications!H184)+0.3+ROW()/1000000)</f>
        <v/>
      </c>
      <c r="B678" s="0" t="str">
        <f aca="true">IF(Applications!H184&lt;TODAY(),"Overdue · ","Follow up · ")&amp;Applications!C184</f>
        <v>Overdue · </v>
      </c>
      <c r="C678" s="0" t="str">
        <f aca="false">B678</f>
        <v>Overdue · </v>
      </c>
    </row>
    <row r="679" customFormat="false" ht="15" hidden="false" customHeight="false" outlineLevel="0" collapsed="false">
      <c r="A679" s="0" t="str">
        <f aca="false">IF(Applications!S185="","",INT(Applications!H185)+0.3+ROW()/1000000)</f>
        <v/>
      </c>
      <c r="B679" s="0" t="str">
        <f aca="true">IF(Applications!H185&lt;TODAY(),"Overdue · ","Follow up · ")&amp;Applications!C185</f>
        <v>Overdue · </v>
      </c>
      <c r="C679" s="0" t="str">
        <f aca="false">B679</f>
        <v>Overdue · </v>
      </c>
    </row>
    <row r="680" customFormat="false" ht="15" hidden="false" customHeight="false" outlineLevel="0" collapsed="false">
      <c r="A680" s="0" t="str">
        <f aca="false">IF(Applications!S186="","",INT(Applications!H186)+0.3+ROW()/1000000)</f>
        <v/>
      </c>
      <c r="B680" s="0" t="str">
        <f aca="true">IF(Applications!H186&lt;TODAY(),"Overdue · ","Follow up · ")&amp;Applications!C186</f>
        <v>Overdue · </v>
      </c>
      <c r="C680" s="0" t="str">
        <f aca="false">B680</f>
        <v>Overdue · </v>
      </c>
    </row>
    <row r="681" customFormat="false" ht="15" hidden="false" customHeight="false" outlineLevel="0" collapsed="false">
      <c r="A681" s="0" t="str">
        <f aca="false">IF(Applications!S187="","",INT(Applications!H187)+0.3+ROW()/1000000)</f>
        <v/>
      </c>
      <c r="B681" s="0" t="str">
        <f aca="true">IF(Applications!H187&lt;TODAY(),"Overdue · ","Follow up · ")&amp;Applications!C187</f>
        <v>Overdue · </v>
      </c>
      <c r="C681" s="0" t="str">
        <f aca="false">B681</f>
        <v>Overdue · </v>
      </c>
    </row>
    <row r="682" customFormat="false" ht="15" hidden="false" customHeight="false" outlineLevel="0" collapsed="false">
      <c r="A682" s="0" t="str">
        <f aca="false">IF(Applications!S188="","",INT(Applications!H188)+0.3+ROW()/1000000)</f>
        <v/>
      </c>
      <c r="B682" s="0" t="str">
        <f aca="true">IF(Applications!H188&lt;TODAY(),"Overdue · ","Follow up · ")&amp;Applications!C188</f>
        <v>Overdue · </v>
      </c>
      <c r="C682" s="0" t="str">
        <f aca="false">B682</f>
        <v>Overdue · </v>
      </c>
    </row>
    <row r="683" customFormat="false" ht="15" hidden="false" customHeight="false" outlineLevel="0" collapsed="false">
      <c r="A683" s="0" t="str">
        <f aca="false">IF(Applications!S189="","",INT(Applications!H189)+0.3+ROW()/1000000)</f>
        <v/>
      </c>
      <c r="B683" s="0" t="str">
        <f aca="true">IF(Applications!H189&lt;TODAY(),"Overdue · ","Follow up · ")&amp;Applications!C189</f>
        <v>Overdue · </v>
      </c>
      <c r="C683" s="0" t="str">
        <f aca="false">B683</f>
        <v>Overdue · </v>
      </c>
    </row>
    <row r="684" customFormat="false" ht="15" hidden="false" customHeight="false" outlineLevel="0" collapsed="false">
      <c r="A684" s="0" t="str">
        <f aca="false">IF(Applications!S190="","",INT(Applications!H190)+0.3+ROW()/1000000)</f>
        <v/>
      </c>
      <c r="B684" s="0" t="str">
        <f aca="true">IF(Applications!H190&lt;TODAY(),"Overdue · ","Follow up · ")&amp;Applications!C190</f>
        <v>Overdue · </v>
      </c>
      <c r="C684" s="0" t="str">
        <f aca="false">B684</f>
        <v>Overdue · </v>
      </c>
    </row>
    <row r="685" customFormat="false" ht="15" hidden="false" customHeight="false" outlineLevel="0" collapsed="false">
      <c r="A685" s="0" t="str">
        <f aca="false">IF(Applications!S191="","",INT(Applications!H191)+0.3+ROW()/1000000)</f>
        <v/>
      </c>
      <c r="B685" s="0" t="str">
        <f aca="true">IF(Applications!H191&lt;TODAY(),"Overdue · ","Follow up · ")&amp;Applications!C191</f>
        <v>Overdue · </v>
      </c>
      <c r="C685" s="0" t="str">
        <f aca="false">B685</f>
        <v>Overdue · </v>
      </c>
    </row>
    <row r="686" customFormat="false" ht="15" hidden="false" customHeight="false" outlineLevel="0" collapsed="false">
      <c r="A686" s="0" t="str">
        <f aca="false">IF(Applications!S192="","",INT(Applications!H192)+0.3+ROW()/1000000)</f>
        <v/>
      </c>
      <c r="B686" s="0" t="str">
        <f aca="true">IF(Applications!H192&lt;TODAY(),"Overdue · ","Follow up · ")&amp;Applications!C192</f>
        <v>Overdue · </v>
      </c>
      <c r="C686" s="0" t="str">
        <f aca="false">B686</f>
        <v>Overdue · </v>
      </c>
    </row>
    <row r="687" customFormat="false" ht="15" hidden="false" customHeight="false" outlineLevel="0" collapsed="false">
      <c r="A687" s="0" t="str">
        <f aca="false">IF(Applications!S193="","",INT(Applications!H193)+0.3+ROW()/1000000)</f>
        <v/>
      </c>
      <c r="B687" s="0" t="str">
        <f aca="true">IF(Applications!H193&lt;TODAY(),"Overdue · ","Follow up · ")&amp;Applications!C193</f>
        <v>Overdue · </v>
      </c>
      <c r="C687" s="0" t="str">
        <f aca="false">B687</f>
        <v>Overdue · </v>
      </c>
    </row>
    <row r="688" customFormat="false" ht="15" hidden="false" customHeight="false" outlineLevel="0" collapsed="false">
      <c r="A688" s="0" t="str">
        <f aca="false">IF(Applications!S194="","",INT(Applications!H194)+0.3+ROW()/1000000)</f>
        <v/>
      </c>
      <c r="B688" s="0" t="str">
        <f aca="true">IF(Applications!H194&lt;TODAY(),"Overdue · ","Follow up · ")&amp;Applications!C194</f>
        <v>Overdue · </v>
      </c>
      <c r="C688" s="0" t="str">
        <f aca="false">B688</f>
        <v>Overdue · </v>
      </c>
    </row>
    <row r="689" customFormat="false" ht="15" hidden="false" customHeight="false" outlineLevel="0" collapsed="false">
      <c r="A689" s="0" t="str">
        <f aca="false">IF(Applications!S195="","",INT(Applications!H195)+0.3+ROW()/1000000)</f>
        <v/>
      </c>
      <c r="B689" s="0" t="str">
        <f aca="true">IF(Applications!H195&lt;TODAY(),"Overdue · ","Follow up · ")&amp;Applications!C195</f>
        <v>Overdue · </v>
      </c>
      <c r="C689" s="0" t="str">
        <f aca="false">B689</f>
        <v>Overdue · </v>
      </c>
    </row>
    <row r="690" customFormat="false" ht="15" hidden="false" customHeight="false" outlineLevel="0" collapsed="false">
      <c r="A690" s="0" t="str">
        <f aca="false">IF(Applications!S196="","",INT(Applications!H196)+0.3+ROW()/1000000)</f>
        <v/>
      </c>
      <c r="B690" s="0" t="str">
        <f aca="true">IF(Applications!H196&lt;TODAY(),"Overdue · ","Follow up · ")&amp;Applications!C196</f>
        <v>Overdue · </v>
      </c>
      <c r="C690" s="0" t="str">
        <f aca="false">B690</f>
        <v>Overdue · </v>
      </c>
    </row>
    <row r="691" customFormat="false" ht="15" hidden="false" customHeight="false" outlineLevel="0" collapsed="false">
      <c r="A691" s="0" t="str">
        <f aca="false">IF(Applications!S197="","",INT(Applications!H197)+0.3+ROW()/1000000)</f>
        <v/>
      </c>
      <c r="B691" s="0" t="str">
        <f aca="true">IF(Applications!H197&lt;TODAY(),"Overdue · ","Follow up · ")&amp;Applications!C197</f>
        <v>Overdue · </v>
      </c>
      <c r="C691" s="0" t="str">
        <f aca="false">B691</f>
        <v>Overdue · </v>
      </c>
    </row>
    <row r="692" customFormat="false" ht="15" hidden="false" customHeight="false" outlineLevel="0" collapsed="false">
      <c r="A692" s="0" t="str">
        <f aca="false">IF(Applications!S198="","",INT(Applications!H198)+0.3+ROW()/1000000)</f>
        <v/>
      </c>
      <c r="B692" s="0" t="str">
        <f aca="true">IF(Applications!H198&lt;TODAY(),"Overdue · ","Follow up · ")&amp;Applications!C198</f>
        <v>Overdue · </v>
      </c>
      <c r="C692" s="0" t="str">
        <f aca="false">B692</f>
        <v>Overdue · </v>
      </c>
    </row>
    <row r="693" customFormat="false" ht="15" hidden="false" customHeight="false" outlineLevel="0" collapsed="false">
      <c r="A693" s="0" t="str">
        <f aca="false">IF(Applications!S199="","",INT(Applications!H199)+0.3+ROW()/1000000)</f>
        <v/>
      </c>
      <c r="B693" s="0" t="str">
        <f aca="true">IF(Applications!H199&lt;TODAY(),"Overdue · ","Follow up · ")&amp;Applications!C199</f>
        <v>Overdue · </v>
      </c>
      <c r="C693" s="0" t="str">
        <f aca="false">B693</f>
        <v>Overdue · </v>
      </c>
    </row>
    <row r="694" customFormat="false" ht="15" hidden="false" customHeight="false" outlineLevel="0" collapsed="false">
      <c r="A694" s="0" t="str">
        <f aca="false">IF(Applications!S200="","",INT(Applications!H200)+0.3+ROW()/1000000)</f>
        <v/>
      </c>
      <c r="B694" s="0" t="str">
        <f aca="true">IF(Applications!H200&lt;TODAY(),"Overdue · ","Follow up · ")&amp;Applications!C200</f>
        <v>Overdue · </v>
      </c>
      <c r="C694" s="0" t="str">
        <f aca="false">B694</f>
        <v>Overdue · </v>
      </c>
    </row>
    <row r="695" customFormat="false" ht="15" hidden="false" customHeight="false" outlineLevel="0" collapsed="false">
      <c r="A695" s="0" t="str">
        <f aca="false">IF(Applications!S201="","",INT(Applications!H201)+0.3+ROW()/1000000)</f>
        <v/>
      </c>
      <c r="B695" s="0" t="str">
        <f aca="true">IF(Applications!H201&lt;TODAY(),"Overdue · ","Follow up · ")&amp;Applications!C201</f>
        <v>Overdue · </v>
      </c>
      <c r="C695" s="0" t="str">
        <f aca="false">B695</f>
        <v>Overdue · </v>
      </c>
    </row>
    <row r="696" customFormat="false" ht="15" hidden="false" customHeight="false" outlineLevel="0" collapsed="false">
      <c r="A696" s="0" t="str">
        <f aca="false">IF(Applications!S202="","",INT(Applications!H202)+0.3+ROW()/1000000)</f>
        <v/>
      </c>
      <c r="B696" s="0" t="str">
        <f aca="true">IF(Applications!H202&lt;TODAY(),"Overdue · ","Follow up · ")&amp;Applications!C202</f>
        <v>Overdue · </v>
      </c>
      <c r="C696" s="0" t="str">
        <f aca="false">B696</f>
        <v>Overdue · </v>
      </c>
    </row>
    <row r="697" customFormat="false" ht="15" hidden="false" customHeight="false" outlineLevel="0" collapsed="false">
      <c r="A697" s="0" t="str">
        <f aca="false">IF(Applications!S203="","",INT(Applications!H203)+0.3+ROW()/1000000)</f>
        <v/>
      </c>
      <c r="B697" s="0" t="str">
        <f aca="true">IF(Applications!H203&lt;TODAY(),"Overdue · ","Follow up · ")&amp;Applications!C203</f>
        <v>Overdue · </v>
      </c>
      <c r="C697" s="0" t="str">
        <f aca="false">B697</f>
        <v>Overdue · </v>
      </c>
    </row>
    <row r="698" customFormat="false" ht="15" hidden="false" customHeight="false" outlineLevel="0" collapsed="false">
      <c r="A698" s="0" t="str">
        <f aca="false">IF(Applications!S204="","",INT(Applications!H204)+0.3+ROW()/1000000)</f>
        <v/>
      </c>
      <c r="B698" s="0" t="str">
        <f aca="true">IF(Applications!H204&lt;TODAY(),"Overdue · ","Follow up · ")&amp;Applications!C204</f>
        <v>Overdue · </v>
      </c>
      <c r="C698" s="0" t="str">
        <f aca="false">B698</f>
        <v>Overdue · </v>
      </c>
    </row>
    <row r="699" customFormat="false" ht="15" hidden="false" customHeight="false" outlineLevel="0" collapsed="false">
      <c r="A699" s="0" t="str">
        <f aca="false">IF(Applications!S205="","",INT(Applications!H205)+0.3+ROW()/1000000)</f>
        <v/>
      </c>
      <c r="B699" s="0" t="str">
        <f aca="true">IF(Applications!H205&lt;TODAY(),"Overdue · ","Follow up · ")&amp;Applications!C205</f>
        <v>Overdue · </v>
      </c>
      <c r="C699" s="0" t="str">
        <f aca="false">B699</f>
        <v>Overdue · </v>
      </c>
    </row>
    <row r="700" customFormat="false" ht="15" hidden="false" customHeight="false" outlineLevel="0" collapsed="false">
      <c r="A700" s="0" t="str">
        <f aca="false">IF(Applications!S206="","",INT(Applications!H206)+0.3+ROW()/1000000)</f>
        <v/>
      </c>
      <c r="B700" s="0" t="str">
        <f aca="true">IF(Applications!H206&lt;TODAY(),"Overdue · ","Follow up · ")&amp;Applications!C206</f>
        <v>Overdue · </v>
      </c>
      <c r="C700" s="0" t="str">
        <f aca="false">B700</f>
        <v>Overdue · </v>
      </c>
    </row>
    <row r="701" customFormat="false" ht="15" hidden="false" customHeight="false" outlineLevel="0" collapsed="false">
      <c r="A701" s="0" t="str">
        <f aca="false">IF(Applications!S207="","",INT(Applications!H207)+0.3+ROW()/1000000)</f>
        <v/>
      </c>
      <c r="B701" s="0" t="str">
        <f aca="true">IF(Applications!H207&lt;TODAY(),"Overdue · ","Follow up · ")&amp;Applications!C207</f>
        <v>Overdue · </v>
      </c>
      <c r="C701" s="0" t="str">
        <f aca="false">B701</f>
        <v>Overdue · </v>
      </c>
    </row>
    <row r="702" customFormat="false" ht="15" hidden="false" customHeight="false" outlineLevel="0" collapsed="false">
      <c r="A702" s="0" t="str">
        <f aca="false">IF(Applications!S208="","",INT(Applications!H208)+0.3+ROW()/1000000)</f>
        <v/>
      </c>
      <c r="B702" s="0" t="str">
        <f aca="true">IF(Applications!H208&lt;TODAY(),"Overdue · ","Follow up · ")&amp;Applications!C208</f>
        <v>Overdue · </v>
      </c>
      <c r="C702" s="0" t="str">
        <f aca="false">B702</f>
        <v>Overdue · </v>
      </c>
    </row>
    <row r="703" customFormat="false" ht="15" hidden="false" customHeight="false" outlineLevel="0" collapsed="false">
      <c r="A703" s="0" t="str">
        <f aca="false">IF(Applications!S209="","",INT(Applications!H209)+0.3+ROW()/1000000)</f>
        <v/>
      </c>
      <c r="B703" s="0" t="str">
        <f aca="true">IF(Applications!H209&lt;TODAY(),"Overdue · ","Follow up · ")&amp;Applications!C209</f>
        <v>Overdue · </v>
      </c>
      <c r="C703" s="0" t="str">
        <f aca="false">B703</f>
        <v>Overdue · </v>
      </c>
    </row>
    <row r="704" customFormat="false" ht="15" hidden="false" customHeight="false" outlineLevel="0" collapsed="false">
      <c r="A704" s="0" t="str">
        <f aca="false">IF(Applications!S210="","",INT(Applications!H210)+0.3+ROW()/1000000)</f>
        <v/>
      </c>
      <c r="B704" s="0" t="str">
        <f aca="true">IF(Applications!H210&lt;TODAY(),"Overdue · ","Follow up · ")&amp;Applications!C210</f>
        <v>Overdue · </v>
      </c>
      <c r="C704" s="0" t="str">
        <f aca="false">B704</f>
        <v>Overdue · </v>
      </c>
    </row>
    <row r="705" customFormat="false" ht="15" hidden="false" customHeight="false" outlineLevel="0" collapsed="false">
      <c r="A705" s="0" t="str">
        <f aca="false">IF(Applications!S211="","",INT(Applications!H211)+0.3+ROW()/1000000)</f>
        <v/>
      </c>
      <c r="B705" s="0" t="str">
        <f aca="true">IF(Applications!H211&lt;TODAY(),"Overdue · ","Follow up · ")&amp;Applications!C211</f>
        <v>Overdue · </v>
      </c>
      <c r="C705" s="0" t="str">
        <f aca="false">B705</f>
        <v>Overdue · </v>
      </c>
    </row>
    <row r="706" customFormat="false" ht="15" hidden="false" customHeight="false" outlineLevel="0" collapsed="false">
      <c r="A706" s="0" t="str">
        <f aca="false">IF(Applications!S212="","",INT(Applications!H212)+0.3+ROW()/1000000)</f>
        <v/>
      </c>
      <c r="B706" s="0" t="str">
        <f aca="true">IF(Applications!H212&lt;TODAY(),"Overdue · ","Follow up · ")&amp;Applications!C212</f>
        <v>Overdue · </v>
      </c>
      <c r="C706" s="0" t="str">
        <f aca="false">B706</f>
        <v>Overdue · </v>
      </c>
    </row>
    <row r="707" customFormat="false" ht="15" hidden="false" customHeight="false" outlineLevel="0" collapsed="false">
      <c r="A707" s="0" t="str">
        <f aca="false">IF(Applications!S213="","",INT(Applications!H213)+0.3+ROW()/1000000)</f>
        <v/>
      </c>
      <c r="B707" s="0" t="str">
        <f aca="true">IF(Applications!H213&lt;TODAY(),"Overdue · ","Follow up · ")&amp;Applications!C213</f>
        <v>Overdue · </v>
      </c>
      <c r="C707" s="0" t="str">
        <f aca="false">B707</f>
        <v>Overdue · </v>
      </c>
    </row>
    <row r="708" customFormat="false" ht="15" hidden="false" customHeight="false" outlineLevel="0" collapsed="false">
      <c r="A708" s="0" t="str">
        <f aca="false">IF(Applications!S214="","",INT(Applications!H214)+0.3+ROW()/1000000)</f>
        <v/>
      </c>
      <c r="B708" s="0" t="str">
        <f aca="true">IF(Applications!H214&lt;TODAY(),"Overdue · ","Follow up · ")&amp;Applications!C214</f>
        <v>Overdue · </v>
      </c>
      <c r="C708" s="0" t="str">
        <f aca="false">B708</f>
        <v>Overdue · </v>
      </c>
    </row>
    <row r="709" customFormat="false" ht="15" hidden="false" customHeight="false" outlineLevel="0" collapsed="false">
      <c r="A709" s="0" t="str">
        <f aca="false">IF(Applications!S215="","",INT(Applications!H215)+0.3+ROW()/1000000)</f>
        <v/>
      </c>
      <c r="B709" s="0" t="str">
        <f aca="true">IF(Applications!H215&lt;TODAY(),"Overdue · ","Follow up · ")&amp;Applications!C215</f>
        <v>Overdue · </v>
      </c>
      <c r="C709" s="0" t="str">
        <f aca="false">B709</f>
        <v>Overdue · </v>
      </c>
    </row>
    <row r="710" customFormat="false" ht="15" hidden="false" customHeight="false" outlineLevel="0" collapsed="false">
      <c r="A710" s="0" t="str">
        <f aca="false">IF(Applications!S216="","",INT(Applications!H216)+0.3+ROW()/1000000)</f>
        <v/>
      </c>
      <c r="B710" s="0" t="str">
        <f aca="true">IF(Applications!H216&lt;TODAY(),"Overdue · ","Follow up · ")&amp;Applications!C216</f>
        <v>Overdue · </v>
      </c>
      <c r="C710" s="0" t="str">
        <f aca="false">B710</f>
        <v>Overdue · </v>
      </c>
    </row>
    <row r="711" customFormat="false" ht="15" hidden="false" customHeight="false" outlineLevel="0" collapsed="false">
      <c r="A711" s="0" t="str">
        <f aca="false">IF(Applications!S217="","",INT(Applications!H217)+0.3+ROW()/1000000)</f>
        <v/>
      </c>
      <c r="B711" s="0" t="str">
        <f aca="true">IF(Applications!H217&lt;TODAY(),"Overdue · ","Follow up · ")&amp;Applications!C217</f>
        <v>Overdue · </v>
      </c>
      <c r="C711" s="0" t="str">
        <f aca="false">B711</f>
        <v>Overdue · </v>
      </c>
    </row>
    <row r="712" customFormat="false" ht="15" hidden="false" customHeight="false" outlineLevel="0" collapsed="false">
      <c r="A712" s="0" t="str">
        <f aca="false">IF(Applications!S218="","",INT(Applications!H218)+0.3+ROW()/1000000)</f>
        <v/>
      </c>
      <c r="B712" s="0" t="str">
        <f aca="true">IF(Applications!H218&lt;TODAY(),"Overdue · ","Follow up · ")&amp;Applications!C218</f>
        <v>Overdue · </v>
      </c>
      <c r="C712" s="0" t="str">
        <f aca="false">B712</f>
        <v>Overdue · </v>
      </c>
    </row>
    <row r="713" customFormat="false" ht="15" hidden="false" customHeight="false" outlineLevel="0" collapsed="false">
      <c r="A713" s="0" t="str">
        <f aca="false">IF(Applications!S219="","",INT(Applications!H219)+0.3+ROW()/1000000)</f>
        <v/>
      </c>
      <c r="B713" s="0" t="str">
        <f aca="true">IF(Applications!H219&lt;TODAY(),"Overdue · ","Follow up · ")&amp;Applications!C219</f>
        <v>Overdue · </v>
      </c>
      <c r="C713" s="0" t="str">
        <f aca="false">B713</f>
        <v>Overdue · </v>
      </c>
    </row>
    <row r="714" customFormat="false" ht="15" hidden="false" customHeight="false" outlineLevel="0" collapsed="false">
      <c r="A714" s="0" t="str">
        <f aca="false">IF(Applications!S220="","",INT(Applications!H220)+0.3+ROW()/1000000)</f>
        <v/>
      </c>
      <c r="B714" s="0" t="str">
        <f aca="true">IF(Applications!H220&lt;TODAY(),"Overdue · ","Follow up · ")&amp;Applications!C220</f>
        <v>Overdue · </v>
      </c>
      <c r="C714" s="0" t="str">
        <f aca="false">B714</f>
        <v>Overdue · </v>
      </c>
    </row>
    <row r="715" customFormat="false" ht="15" hidden="false" customHeight="false" outlineLevel="0" collapsed="false">
      <c r="A715" s="0" t="str">
        <f aca="false">IF(Applications!S221="","",INT(Applications!H221)+0.3+ROW()/1000000)</f>
        <v/>
      </c>
      <c r="B715" s="0" t="str">
        <f aca="true">IF(Applications!H221&lt;TODAY(),"Overdue · ","Follow up · ")&amp;Applications!C221</f>
        <v>Overdue · </v>
      </c>
      <c r="C715" s="0" t="str">
        <f aca="false">B715</f>
        <v>Overdue · </v>
      </c>
    </row>
    <row r="716" customFormat="false" ht="15" hidden="false" customHeight="false" outlineLevel="0" collapsed="false">
      <c r="A716" s="0" t="str">
        <f aca="false">IF(Applications!S222="","",INT(Applications!H222)+0.3+ROW()/1000000)</f>
        <v/>
      </c>
      <c r="B716" s="0" t="str">
        <f aca="true">IF(Applications!H222&lt;TODAY(),"Overdue · ","Follow up · ")&amp;Applications!C222</f>
        <v>Overdue · </v>
      </c>
      <c r="C716" s="0" t="str">
        <f aca="false">B716</f>
        <v>Overdue · </v>
      </c>
    </row>
    <row r="717" customFormat="false" ht="15" hidden="false" customHeight="false" outlineLevel="0" collapsed="false">
      <c r="A717" s="0" t="str">
        <f aca="false">IF(Applications!S223="","",INT(Applications!H223)+0.3+ROW()/1000000)</f>
        <v/>
      </c>
      <c r="B717" s="0" t="str">
        <f aca="true">IF(Applications!H223&lt;TODAY(),"Overdue · ","Follow up · ")&amp;Applications!C223</f>
        <v>Overdue · </v>
      </c>
      <c r="C717" s="0" t="str">
        <f aca="false">B717</f>
        <v>Overdue · </v>
      </c>
    </row>
    <row r="718" customFormat="false" ht="15" hidden="false" customHeight="false" outlineLevel="0" collapsed="false">
      <c r="A718" s="0" t="str">
        <f aca="false">IF(Applications!S224="","",INT(Applications!H224)+0.3+ROW()/1000000)</f>
        <v/>
      </c>
      <c r="B718" s="0" t="str">
        <f aca="true">IF(Applications!H224&lt;TODAY(),"Overdue · ","Follow up · ")&amp;Applications!C224</f>
        <v>Overdue · </v>
      </c>
      <c r="C718" s="0" t="str">
        <f aca="false">B718</f>
        <v>Overdue · </v>
      </c>
    </row>
    <row r="719" customFormat="false" ht="15" hidden="false" customHeight="false" outlineLevel="0" collapsed="false">
      <c r="A719" s="0" t="str">
        <f aca="false">IF(Applications!S225="","",INT(Applications!H225)+0.3+ROW()/1000000)</f>
        <v/>
      </c>
      <c r="B719" s="0" t="str">
        <f aca="true">IF(Applications!H225&lt;TODAY(),"Overdue · ","Follow up · ")&amp;Applications!C225</f>
        <v>Overdue · </v>
      </c>
      <c r="C719" s="0" t="str">
        <f aca="false">B719</f>
        <v>Overdue · </v>
      </c>
    </row>
    <row r="720" customFormat="false" ht="15" hidden="false" customHeight="false" outlineLevel="0" collapsed="false">
      <c r="A720" s="0" t="str">
        <f aca="false">IF(Applications!S226="","",INT(Applications!H226)+0.3+ROW()/1000000)</f>
        <v/>
      </c>
      <c r="B720" s="0" t="str">
        <f aca="true">IF(Applications!H226&lt;TODAY(),"Overdue · ","Follow up · ")&amp;Applications!C226</f>
        <v>Overdue · </v>
      </c>
      <c r="C720" s="0" t="str">
        <f aca="false">B720</f>
        <v>Overdue · </v>
      </c>
    </row>
    <row r="721" customFormat="false" ht="15" hidden="false" customHeight="false" outlineLevel="0" collapsed="false">
      <c r="A721" s="0" t="str">
        <f aca="false">IF(Applications!S227="","",INT(Applications!H227)+0.3+ROW()/1000000)</f>
        <v/>
      </c>
      <c r="B721" s="0" t="str">
        <f aca="true">IF(Applications!H227&lt;TODAY(),"Overdue · ","Follow up · ")&amp;Applications!C227</f>
        <v>Overdue · </v>
      </c>
      <c r="C721" s="0" t="str">
        <f aca="false">B721</f>
        <v>Overdue · </v>
      </c>
    </row>
    <row r="722" customFormat="false" ht="15" hidden="false" customHeight="false" outlineLevel="0" collapsed="false">
      <c r="A722" s="0" t="str">
        <f aca="false">IF(Applications!S228="","",INT(Applications!H228)+0.3+ROW()/1000000)</f>
        <v/>
      </c>
      <c r="B722" s="0" t="str">
        <f aca="true">IF(Applications!H228&lt;TODAY(),"Overdue · ","Follow up · ")&amp;Applications!C228</f>
        <v>Overdue · </v>
      </c>
      <c r="C722" s="0" t="str">
        <f aca="false">B722</f>
        <v>Overdue · </v>
      </c>
    </row>
    <row r="723" customFormat="false" ht="15" hidden="false" customHeight="false" outlineLevel="0" collapsed="false">
      <c r="A723" s="0" t="str">
        <f aca="false">IF(Applications!S229="","",INT(Applications!H229)+0.3+ROW()/1000000)</f>
        <v/>
      </c>
      <c r="B723" s="0" t="str">
        <f aca="true">IF(Applications!H229&lt;TODAY(),"Overdue · ","Follow up · ")&amp;Applications!C229</f>
        <v>Overdue · </v>
      </c>
      <c r="C723" s="0" t="str">
        <f aca="false">B723</f>
        <v>Overdue · </v>
      </c>
    </row>
    <row r="724" customFormat="false" ht="15" hidden="false" customHeight="false" outlineLevel="0" collapsed="false">
      <c r="A724" s="0" t="str">
        <f aca="false">IF(Applications!S230="","",INT(Applications!H230)+0.3+ROW()/1000000)</f>
        <v/>
      </c>
      <c r="B724" s="0" t="str">
        <f aca="true">IF(Applications!H230&lt;TODAY(),"Overdue · ","Follow up · ")&amp;Applications!C230</f>
        <v>Overdue · </v>
      </c>
      <c r="C724" s="0" t="str">
        <f aca="false">B724</f>
        <v>Overdue · </v>
      </c>
    </row>
    <row r="725" customFormat="false" ht="15" hidden="false" customHeight="false" outlineLevel="0" collapsed="false">
      <c r="A725" s="0" t="str">
        <f aca="false">IF(Applications!S231="","",INT(Applications!H231)+0.3+ROW()/1000000)</f>
        <v/>
      </c>
      <c r="B725" s="0" t="str">
        <f aca="true">IF(Applications!H231&lt;TODAY(),"Overdue · ","Follow up · ")&amp;Applications!C231</f>
        <v>Overdue · </v>
      </c>
      <c r="C725" s="0" t="str">
        <f aca="false">B725</f>
        <v>Overdue · </v>
      </c>
    </row>
    <row r="726" customFormat="false" ht="15" hidden="false" customHeight="false" outlineLevel="0" collapsed="false">
      <c r="A726" s="0" t="str">
        <f aca="false">IF(Applications!S232="","",INT(Applications!H232)+0.3+ROW()/1000000)</f>
        <v/>
      </c>
      <c r="B726" s="0" t="str">
        <f aca="true">IF(Applications!H232&lt;TODAY(),"Overdue · ","Follow up · ")&amp;Applications!C232</f>
        <v>Overdue · </v>
      </c>
      <c r="C726" s="0" t="str">
        <f aca="false">B726</f>
        <v>Overdue · </v>
      </c>
    </row>
    <row r="727" customFormat="false" ht="15" hidden="false" customHeight="false" outlineLevel="0" collapsed="false">
      <c r="A727" s="0" t="str">
        <f aca="false">IF(Applications!S233="","",INT(Applications!H233)+0.3+ROW()/1000000)</f>
        <v/>
      </c>
      <c r="B727" s="0" t="str">
        <f aca="true">IF(Applications!H233&lt;TODAY(),"Overdue · ","Follow up · ")&amp;Applications!C233</f>
        <v>Overdue · </v>
      </c>
      <c r="C727" s="0" t="str">
        <f aca="false">B727</f>
        <v>Overdue · </v>
      </c>
    </row>
    <row r="728" customFormat="false" ht="15" hidden="false" customHeight="false" outlineLevel="0" collapsed="false">
      <c r="A728" s="0" t="str">
        <f aca="false">IF(Applications!S234="","",INT(Applications!H234)+0.3+ROW()/1000000)</f>
        <v/>
      </c>
      <c r="B728" s="0" t="str">
        <f aca="true">IF(Applications!H234&lt;TODAY(),"Overdue · ","Follow up · ")&amp;Applications!C234</f>
        <v>Overdue · </v>
      </c>
      <c r="C728" s="0" t="str">
        <f aca="false">B728</f>
        <v>Overdue · </v>
      </c>
    </row>
    <row r="729" customFormat="false" ht="15" hidden="false" customHeight="false" outlineLevel="0" collapsed="false">
      <c r="A729" s="0" t="str">
        <f aca="false">IF(Applications!S235="","",INT(Applications!H235)+0.3+ROW()/1000000)</f>
        <v/>
      </c>
      <c r="B729" s="0" t="str">
        <f aca="true">IF(Applications!H235&lt;TODAY(),"Overdue · ","Follow up · ")&amp;Applications!C235</f>
        <v>Overdue · </v>
      </c>
      <c r="C729" s="0" t="str">
        <f aca="false">B729</f>
        <v>Overdue · </v>
      </c>
    </row>
    <row r="730" customFormat="false" ht="15" hidden="false" customHeight="false" outlineLevel="0" collapsed="false">
      <c r="A730" s="0" t="str">
        <f aca="false">IF(Applications!S236="","",INT(Applications!H236)+0.3+ROW()/1000000)</f>
        <v/>
      </c>
      <c r="B730" s="0" t="str">
        <f aca="true">IF(Applications!H236&lt;TODAY(),"Overdue · ","Follow up · ")&amp;Applications!C236</f>
        <v>Overdue · </v>
      </c>
      <c r="C730" s="0" t="str">
        <f aca="false">B730</f>
        <v>Overdue · </v>
      </c>
    </row>
    <row r="731" customFormat="false" ht="15" hidden="false" customHeight="false" outlineLevel="0" collapsed="false">
      <c r="A731" s="0" t="str">
        <f aca="false">IF(Applications!S237="","",INT(Applications!H237)+0.3+ROW()/1000000)</f>
        <v/>
      </c>
      <c r="B731" s="0" t="str">
        <f aca="true">IF(Applications!H237&lt;TODAY(),"Overdue · ","Follow up · ")&amp;Applications!C237</f>
        <v>Overdue · </v>
      </c>
      <c r="C731" s="0" t="str">
        <f aca="false">B731</f>
        <v>Overdue · </v>
      </c>
    </row>
    <row r="732" customFormat="false" ht="15" hidden="false" customHeight="false" outlineLevel="0" collapsed="false">
      <c r="A732" s="0" t="str">
        <f aca="false">IF(Applications!S238="","",INT(Applications!H238)+0.3+ROW()/1000000)</f>
        <v/>
      </c>
      <c r="B732" s="0" t="str">
        <f aca="true">IF(Applications!H238&lt;TODAY(),"Overdue · ","Follow up · ")&amp;Applications!C238</f>
        <v>Overdue · </v>
      </c>
      <c r="C732" s="0" t="str">
        <f aca="false">B732</f>
        <v>Overdue · </v>
      </c>
    </row>
    <row r="733" customFormat="false" ht="15" hidden="false" customHeight="false" outlineLevel="0" collapsed="false">
      <c r="A733" s="0" t="str">
        <f aca="false">IF(Applications!S239="","",INT(Applications!H239)+0.3+ROW()/1000000)</f>
        <v/>
      </c>
      <c r="B733" s="0" t="str">
        <f aca="true">IF(Applications!H239&lt;TODAY(),"Overdue · ","Follow up · ")&amp;Applications!C239</f>
        <v>Overdue · </v>
      </c>
      <c r="C733" s="0" t="str">
        <f aca="false">B733</f>
        <v>Overdue · </v>
      </c>
    </row>
    <row r="734" customFormat="false" ht="15" hidden="false" customHeight="false" outlineLevel="0" collapsed="false">
      <c r="A734" s="0" t="str">
        <f aca="false">IF(Applications!S240="","",INT(Applications!H240)+0.3+ROW()/1000000)</f>
        <v/>
      </c>
      <c r="B734" s="0" t="str">
        <f aca="true">IF(Applications!H240&lt;TODAY(),"Overdue · ","Follow up · ")&amp;Applications!C240</f>
        <v>Overdue · </v>
      </c>
      <c r="C734" s="0" t="str">
        <f aca="false">B734</f>
        <v>Overdue · </v>
      </c>
    </row>
    <row r="735" customFormat="false" ht="15" hidden="false" customHeight="false" outlineLevel="0" collapsed="false">
      <c r="A735" s="0" t="str">
        <f aca="false">IF(Applications!S241="","",INT(Applications!H241)+0.3+ROW()/1000000)</f>
        <v/>
      </c>
      <c r="B735" s="0" t="str">
        <f aca="true">IF(Applications!H241&lt;TODAY(),"Overdue · ","Follow up · ")&amp;Applications!C241</f>
        <v>Overdue · </v>
      </c>
      <c r="C735" s="0" t="str">
        <f aca="false">B735</f>
        <v>Overdue · </v>
      </c>
    </row>
    <row r="736" customFormat="false" ht="15" hidden="false" customHeight="false" outlineLevel="0" collapsed="false">
      <c r="A736" s="0" t="str">
        <f aca="false">IF(Applications!S242="","",INT(Applications!H242)+0.3+ROW()/1000000)</f>
        <v/>
      </c>
      <c r="B736" s="0" t="str">
        <f aca="true">IF(Applications!H242&lt;TODAY(),"Overdue · ","Follow up · ")&amp;Applications!C242</f>
        <v>Overdue · </v>
      </c>
      <c r="C736" s="0" t="str">
        <f aca="false">B736</f>
        <v>Overdue · </v>
      </c>
    </row>
    <row r="737" customFormat="false" ht="15" hidden="false" customHeight="false" outlineLevel="0" collapsed="false">
      <c r="A737" s="0" t="str">
        <f aca="false">IF(Applications!S243="","",INT(Applications!H243)+0.3+ROW()/1000000)</f>
        <v/>
      </c>
      <c r="B737" s="0" t="str">
        <f aca="true">IF(Applications!H243&lt;TODAY(),"Overdue · ","Follow up · ")&amp;Applications!C243</f>
        <v>Overdue · </v>
      </c>
      <c r="C737" s="0" t="str">
        <f aca="false">B737</f>
        <v>Overdue · </v>
      </c>
    </row>
    <row r="738" customFormat="false" ht="15" hidden="false" customHeight="false" outlineLevel="0" collapsed="false">
      <c r="A738" s="0" t="str">
        <f aca="false">IF(Applications!S244="","",INT(Applications!H244)+0.3+ROW()/1000000)</f>
        <v/>
      </c>
      <c r="B738" s="0" t="str">
        <f aca="true">IF(Applications!H244&lt;TODAY(),"Overdue · ","Follow up · ")&amp;Applications!C244</f>
        <v>Overdue · </v>
      </c>
      <c r="C738" s="0" t="str">
        <f aca="false">B738</f>
        <v>Overdue · </v>
      </c>
    </row>
    <row r="739" customFormat="false" ht="15" hidden="false" customHeight="false" outlineLevel="0" collapsed="false">
      <c r="A739" s="0" t="str">
        <f aca="false">IF(Applications!S245="","",INT(Applications!H245)+0.3+ROW()/1000000)</f>
        <v/>
      </c>
      <c r="B739" s="0" t="str">
        <f aca="true">IF(Applications!H245&lt;TODAY(),"Overdue · ","Follow up · ")&amp;Applications!C245</f>
        <v>Overdue · </v>
      </c>
      <c r="C739" s="0" t="str">
        <f aca="false">B739</f>
        <v>Overdue · </v>
      </c>
    </row>
    <row r="740" customFormat="false" ht="15" hidden="false" customHeight="false" outlineLevel="0" collapsed="false">
      <c r="A740" s="0" t="str">
        <f aca="false">IF(Applications!S246="","",INT(Applications!H246)+0.3+ROW()/1000000)</f>
        <v/>
      </c>
      <c r="B740" s="0" t="str">
        <f aca="true">IF(Applications!H246&lt;TODAY(),"Overdue · ","Follow up · ")&amp;Applications!C246</f>
        <v>Overdue · </v>
      </c>
      <c r="C740" s="0" t="str">
        <f aca="false">B740</f>
        <v>Overdue · </v>
      </c>
    </row>
    <row r="741" customFormat="false" ht="15" hidden="false" customHeight="false" outlineLevel="0" collapsed="false">
      <c r="A741" s="0" t="str">
        <f aca="false">IF(Applications!S247="","",INT(Applications!H247)+0.3+ROW()/1000000)</f>
        <v/>
      </c>
      <c r="B741" s="0" t="str">
        <f aca="true">IF(Applications!H247&lt;TODAY(),"Overdue · ","Follow up · ")&amp;Applications!C247</f>
        <v>Overdue · </v>
      </c>
      <c r="C741" s="0" t="str">
        <f aca="false">B741</f>
        <v>Overdue · </v>
      </c>
    </row>
    <row r="742" customFormat="false" ht="15" hidden="false" customHeight="false" outlineLevel="0" collapsed="false">
      <c r="A742" s="0" t="str">
        <f aca="false">IF(Applications!S248="","",INT(Applications!H248)+0.3+ROW()/1000000)</f>
        <v/>
      </c>
      <c r="B742" s="0" t="str">
        <f aca="true">IF(Applications!H248&lt;TODAY(),"Overdue · ","Follow up · ")&amp;Applications!C248</f>
        <v>Overdue · </v>
      </c>
      <c r="C742" s="0" t="str">
        <f aca="false">B742</f>
        <v>Overdue · </v>
      </c>
    </row>
    <row r="743" customFormat="false" ht="15" hidden="false" customHeight="false" outlineLevel="0" collapsed="false">
      <c r="A743" s="0" t="str">
        <f aca="false">IF(Applications!S249="","",INT(Applications!H249)+0.3+ROW()/1000000)</f>
        <v/>
      </c>
      <c r="B743" s="0" t="str">
        <f aca="true">IF(Applications!H249&lt;TODAY(),"Overdue · ","Follow up · ")&amp;Applications!C249</f>
        <v>Overdue · </v>
      </c>
      <c r="C743" s="0" t="str">
        <f aca="false">B743</f>
        <v>Overdue · </v>
      </c>
    </row>
    <row r="744" customFormat="false" ht="15" hidden="false" customHeight="false" outlineLevel="0" collapsed="false">
      <c r="A744" s="0" t="str">
        <f aca="false">IF(Applications!S250="","",INT(Applications!H250)+0.3+ROW()/1000000)</f>
        <v/>
      </c>
      <c r="B744" s="0" t="str">
        <f aca="true">IF(Applications!H250&lt;TODAY(),"Overdue · ","Follow up · ")&amp;Applications!C250</f>
        <v>Overdue · </v>
      </c>
      <c r="C744" s="0" t="str">
        <f aca="false">B744</f>
        <v>Overdue · </v>
      </c>
    </row>
    <row r="745" customFormat="false" ht="15" hidden="false" customHeight="false" outlineLevel="0" collapsed="false">
      <c r="A745" s="0" t="str">
        <f aca="false">IF(Applications!S251="","",INT(Applications!H251)+0.3+ROW()/1000000)</f>
        <v/>
      </c>
      <c r="B745" s="0" t="str">
        <f aca="true">IF(Applications!H251&lt;TODAY(),"Overdue · ","Follow up · ")&amp;Applications!C251</f>
        <v>Overdue · </v>
      </c>
      <c r="C745" s="0" t="str">
        <f aca="false">B745</f>
        <v>Overdue · </v>
      </c>
    </row>
    <row r="746" customFormat="false" ht="15" hidden="false" customHeight="false" outlineLevel="0" collapsed="false">
      <c r="A746" s="0" t="str">
        <f aca="false">IF(Applications!S252="","",INT(Applications!H252)+0.3+ROW()/1000000)</f>
        <v/>
      </c>
      <c r="B746" s="0" t="str">
        <f aca="true">IF(Applications!H252&lt;TODAY(),"Overdue · ","Follow up · ")&amp;Applications!C252</f>
        <v>Overdue · </v>
      </c>
      <c r="C746" s="0" t="str">
        <f aca="false">B746</f>
        <v>Overdue · </v>
      </c>
    </row>
    <row r="747" customFormat="false" ht="15" hidden="false" customHeight="false" outlineLevel="0" collapsed="false">
      <c r="A747" s="0" t="str">
        <f aca="false">IF(Applications!S253="","",INT(Applications!H253)+0.3+ROW()/1000000)</f>
        <v/>
      </c>
      <c r="B747" s="0" t="str">
        <f aca="true">IF(Applications!H253&lt;TODAY(),"Overdue · ","Follow up · ")&amp;Applications!C253</f>
        <v>Overdue · </v>
      </c>
      <c r="C747" s="0" t="str">
        <f aca="false">B747</f>
        <v>Overdue · </v>
      </c>
    </row>
    <row r="748" customFormat="false" ht="15" hidden="false" customHeight="false" outlineLevel="0" collapsed="false">
      <c r="A748" s="0" t="str">
        <f aca="false">IF(Applications!S254="","",INT(Applications!H254)+0.3+ROW()/1000000)</f>
        <v/>
      </c>
      <c r="B748" s="0" t="str">
        <f aca="true">IF(Applications!H254&lt;TODAY(),"Overdue · ","Follow up · ")&amp;Applications!C254</f>
        <v>Overdue · </v>
      </c>
      <c r="C748" s="0" t="str">
        <f aca="false">B748</f>
        <v>Overdue · </v>
      </c>
    </row>
    <row r="749" customFormat="false" ht="15" hidden="false" customHeight="false" outlineLevel="0" collapsed="false">
      <c r="A749" s="0" t="str">
        <f aca="false">IF(Applications!S255="","",INT(Applications!H255)+0.3+ROW()/1000000)</f>
        <v/>
      </c>
      <c r="B749" s="0" t="str">
        <f aca="true">IF(Applications!H255&lt;TODAY(),"Overdue · ","Follow up · ")&amp;Applications!C255</f>
        <v>Overdue · </v>
      </c>
      <c r="C749" s="0" t="str">
        <f aca="false">B749</f>
        <v>Overdue · </v>
      </c>
    </row>
    <row r="750" customFormat="false" ht="15" hidden="false" customHeight="false" outlineLevel="0" collapsed="false">
      <c r="A750" s="0" t="str">
        <f aca="false">IF(Applications!S256="","",INT(Applications!H256)+0.3+ROW()/1000000)</f>
        <v/>
      </c>
      <c r="B750" s="0" t="str">
        <f aca="true">IF(Applications!H256&lt;TODAY(),"Overdue · ","Follow up · ")&amp;Applications!C256</f>
        <v>Overdue · </v>
      </c>
      <c r="C750" s="0" t="str">
        <f aca="false">B750</f>
        <v>Overdue · </v>
      </c>
    </row>
    <row r="751" customFormat="false" ht="15" hidden="false" customHeight="false" outlineLevel="0" collapsed="false">
      <c r="A751" s="0" t="str">
        <f aca="false">IF(Applications!S257="","",INT(Applications!H257)+0.3+ROW()/1000000)</f>
        <v/>
      </c>
      <c r="B751" s="0" t="str">
        <f aca="true">IF(Applications!H257&lt;TODAY(),"Overdue · ","Follow up · ")&amp;Applications!C257</f>
        <v>Overdue · </v>
      </c>
      <c r="C751" s="0" t="str">
        <f aca="false">B751</f>
        <v>Overdue · </v>
      </c>
    </row>
    <row r="752" customFormat="false" ht="15" hidden="false" customHeight="false" outlineLevel="0" collapsed="false">
      <c r="A752" s="0" t="str">
        <f aca="false">IF(Applications!S258="","",INT(Applications!H258)+0.3+ROW()/1000000)</f>
        <v/>
      </c>
      <c r="B752" s="0" t="str">
        <f aca="true">IF(Applications!H258&lt;TODAY(),"Overdue · ","Follow up · ")&amp;Applications!C258</f>
        <v>Overdue · </v>
      </c>
      <c r="C752" s="0" t="str">
        <f aca="false">B752</f>
        <v>Overdue · </v>
      </c>
    </row>
    <row r="753" customFormat="false" ht="15" hidden="false" customHeight="false" outlineLevel="0" collapsed="false">
      <c r="A753" s="0" t="str">
        <f aca="false">IF(Applications!S259="","",INT(Applications!H259)+0.3+ROW()/1000000)</f>
        <v/>
      </c>
      <c r="B753" s="0" t="str">
        <f aca="true">IF(Applications!H259&lt;TODAY(),"Overdue · ","Follow up · ")&amp;Applications!C259</f>
        <v>Overdue · </v>
      </c>
      <c r="C753" s="0" t="str">
        <f aca="false">B753</f>
        <v>Overdue · </v>
      </c>
    </row>
    <row r="754" customFormat="false" ht="15" hidden="false" customHeight="false" outlineLevel="0" collapsed="false">
      <c r="A754" s="0" t="str">
        <f aca="false">IF(Applications!S260="","",INT(Applications!H260)+0.3+ROW()/1000000)</f>
        <v/>
      </c>
      <c r="B754" s="0" t="str">
        <f aca="true">IF(Applications!H260&lt;TODAY(),"Overdue · ","Follow up · ")&amp;Applications!C260</f>
        <v>Overdue · </v>
      </c>
      <c r="C754" s="0" t="str">
        <f aca="false">B754</f>
        <v>Overdue · </v>
      </c>
    </row>
    <row r="755" customFormat="false" ht="15" hidden="false" customHeight="false" outlineLevel="0" collapsed="false">
      <c r="A755" s="0" t="str">
        <f aca="false">IF(Applications!S261="","",INT(Applications!H261)+0.3+ROW()/1000000)</f>
        <v/>
      </c>
      <c r="B755" s="0" t="str">
        <f aca="true">IF(Applications!H261&lt;TODAY(),"Overdue · ","Follow up · ")&amp;Applications!C261</f>
        <v>Overdue · </v>
      </c>
      <c r="C755" s="0" t="str">
        <f aca="false">B755</f>
        <v>Overdue · </v>
      </c>
    </row>
    <row r="756" customFormat="false" ht="15" hidden="false" customHeight="false" outlineLevel="0" collapsed="false">
      <c r="A756" s="0" t="str">
        <f aca="false">IF(Applications!S262="","",INT(Applications!H262)+0.3+ROW()/1000000)</f>
        <v/>
      </c>
      <c r="B756" s="0" t="str">
        <f aca="true">IF(Applications!H262&lt;TODAY(),"Overdue · ","Follow up · ")&amp;Applications!C262</f>
        <v>Overdue · </v>
      </c>
      <c r="C756" s="0" t="str">
        <f aca="false">B756</f>
        <v>Overdue · </v>
      </c>
    </row>
    <row r="757" customFormat="false" ht="15" hidden="false" customHeight="false" outlineLevel="0" collapsed="false">
      <c r="A757" s="0" t="str">
        <f aca="false">IF(Applications!S263="","",INT(Applications!H263)+0.3+ROW()/1000000)</f>
        <v/>
      </c>
      <c r="B757" s="0" t="str">
        <f aca="true">IF(Applications!H263&lt;TODAY(),"Overdue · ","Follow up · ")&amp;Applications!C263</f>
        <v>Overdue · </v>
      </c>
      <c r="C757" s="0" t="str">
        <f aca="false">B757</f>
        <v>Overdue · </v>
      </c>
    </row>
    <row r="758" customFormat="false" ht="15" hidden="false" customHeight="false" outlineLevel="0" collapsed="false">
      <c r="A758" s="0" t="str">
        <f aca="false">IF(Applications!S264="","",INT(Applications!H264)+0.3+ROW()/1000000)</f>
        <v/>
      </c>
      <c r="B758" s="0" t="str">
        <f aca="true">IF(Applications!H264&lt;TODAY(),"Overdue · ","Follow up · ")&amp;Applications!C264</f>
        <v>Overdue · </v>
      </c>
      <c r="C758" s="0" t="str">
        <f aca="false">B758</f>
        <v>Overdue · </v>
      </c>
    </row>
    <row r="759" customFormat="false" ht="15" hidden="false" customHeight="false" outlineLevel="0" collapsed="false">
      <c r="A759" s="0" t="str">
        <f aca="false">IF(Applications!S265="","",INT(Applications!H265)+0.3+ROW()/1000000)</f>
        <v/>
      </c>
      <c r="B759" s="0" t="str">
        <f aca="true">IF(Applications!H265&lt;TODAY(),"Overdue · ","Follow up · ")&amp;Applications!C265</f>
        <v>Overdue · </v>
      </c>
      <c r="C759" s="0" t="str">
        <f aca="false">B759</f>
        <v>Overdue · </v>
      </c>
    </row>
    <row r="760" customFormat="false" ht="15" hidden="false" customHeight="false" outlineLevel="0" collapsed="false">
      <c r="A760" s="0" t="str">
        <f aca="false">IF(Applications!S266="","",INT(Applications!H266)+0.3+ROW()/1000000)</f>
        <v/>
      </c>
      <c r="B760" s="0" t="str">
        <f aca="true">IF(Applications!H266&lt;TODAY(),"Overdue · ","Follow up · ")&amp;Applications!C266</f>
        <v>Overdue · </v>
      </c>
      <c r="C760" s="0" t="str">
        <f aca="false">B760</f>
        <v>Overdue · </v>
      </c>
    </row>
    <row r="761" customFormat="false" ht="15" hidden="false" customHeight="false" outlineLevel="0" collapsed="false">
      <c r="A761" s="0" t="str">
        <f aca="false">IF(Applications!S267="","",INT(Applications!H267)+0.3+ROW()/1000000)</f>
        <v/>
      </c>
      <c r="B761" s="0" t="str">
        <f aca="true">IF(Applications!H267&lt;TODAY(),"Overdue · ","Follow up · ")&amp;Applications!C267</f>
        <v>Overdue · </v>
      </c>
      <c r="C761" s="0" t="str">
        <f aca="false">B761</f>
        <v>Overdue · </v>
      </c>
    </row>
    <row r="762" customFormat="false" ht="15" hidden="false" customHeight="false" outlineLevel="0" collapsed="false">
      <c r="A762" s="0" t="str">
        <f aca="false">IF(Applications!S268="","",INT(Applications!H268)+0.3+ROW()/1000000)</f>
        <v/>
      </c>
      <c r="B762" s="0" t="str">
        <f aca="true">IF(Applications!H268&lt;TODAY(),"Overdue · ","Follow up · ")&amp;Applications!C268</f>
        <v>Overdue · </v>
      </c>
      <c r="C762" s="0" t="str">
        <f aca="false">B762</f>
        <v>Overdue · </v>
      </c>
    </row>
    <row r="763" customFormat="false" ht="15" hidden="false" customHeight="false" outlineLevel="0" collapsed="false">
      <c r="A763" s="0" t="str">
        <f aca="false">IF(Applications!S269="","",INT(Applications!H269)+0.3+ROW()/1000000)</f>
        <v/>
      </c>
      <c r="B763" s="0" t="str">
        <f aca="true">IF(Applications!H269&lt;TODAY(),"Overdue · ","Follow up · ")&amp;Applications!C269</f>
        <v>Overdue · </v>
      </c>
      <c r="C763" s="0" t="str">
        <f aca="false">B763</f>
        <v>Overdue · </v>
      </c>
    </row>
    <row r="764" customFormat="false" ht="15" hidden="false" customHeight="false" outlineLevel="0" collapsed="false">
      <c r="A764" s="0" t="str">
        <f aca="false">IF(Applications!S270="","",INT(Applications!H270)+0.3+ROW()/1000000)</f>
        <v/>
      </c>
      <c r="B764" s="0" t="str">
        <f aca="true">IF(Applications!H270&lt;TODAY(),"Overdue · ","Follow up · ")&amp;Applications!C270</f>
        <v>Overdue · </v>
      </c>
      <c r="C764" s="0" t="str">
        <f aca="false">B764</f>
        <v>Overdue · </v>
      </c>
    </row>
    <row r="765" customFormat="false" ht="15" hidden="false" customHeight="false" outlineLevel="0" collapsed="false">
      <c r="A765" s="0" t="str">
        <f aca="false">IF(Applications!S271="","",INT(Applications!H271)+0.3+ROW()/1000000)</f>
        <v/>
      </c>
      <c r="B765" s="0" t="str">
        <f aca="true">IF(Applications!H271&lt;TODAY(),"Overdue · ","Follow up · ")&amp;Applications!C271</f>
        <v>Overdue · </v>
      </c>
      <c r="C765" s="0" t="str">
        <f aca="false">B765</f>
        <v>Overdue · </v>
      </c>
    </row>
    <row r="766" customFormat="false" ht="15" hidden="false" customHeight="false" outlineLevel="0" collapsed="false">
      <c r="A766" s="0" t="str">
        <f aca="false">IF(Applications!S272="","",INT(Applications!H272)+0.3+ROW()/1000000)</f>
        <v/>
      </c>
      <c r="B766" s="0" t="str">
        <f aca="true">IF(Applications!H272&lt;TODAY(),"Overdue · ","Follow up · ")&amp;Applications!C272</f>
        <v>Overdue · </v>
      </c>
      <c r="C766" s="0" t="str">
        <f aca="false">B766</f>
        <v>Overdue · </v>
      </c>
    </row>
    <row r="767" customFormat="false" ht="15" hidden="false" customHeight="false" outlineLevel="0" collapsed="false">
      <c r="A767" s="0" t="str">
        <f aca="false">IF(Applications!S273="","",INT(Applications!H273)+0.3+ROW()/1000000)</f>
        <v/>
      </c>
      <c r="B767" s="0" t="str">
        <f aca="true">IF(Applications!H273&lt;TODAY(),"Overdue · ","Follow up · ")&amp;Applications!C273</f>
        <v>Overdue · </v>
      </c>
      <c r="C767" s="0" t="str">
        <f aca="false">B767</f>
        <v>Overdue · </v>
      </c>
    </row>
    <row r="768" customFormat="false" ht="15" hidden="false" customHeight="false" outlineLevel="0" collapsed="false">
      <c r="A768" s="0" t="str">
        <f aca="false">IF(Applications!S274="","",INT(Applications!H274)+0.3+ROW()/1000000)</f>
        <v/>
      </c>
      <c r="B768" s="0" t="str">
        <f aca="true">IF(Applications!H274&lt;TODAY(),"Overdue · ","Follow up · ")&amp;Applications!C274</f>
        <v>Overdue · </v>
      </c>
      <c r="C768" s="0" t="str">
        <f aca="false">B768</f>
        <v>Overdue · </v>
      </c>
    </row>
    <row r="769" customFormat="false" ht="15" hidden="false" customHeight="false" outlineLevel="0" collapsed="false">
      <c r="A769" s="0" t="str">
        <f aca="false">IF(Applications!S275="","",INT(Applications!H275)+0.3+ROW()/1000000)</f>
        <v/>
      </c>
      <c r="B769" s="0" t="str">
        <f aca="true">IF(Applications!H275&lt;TODAY(),"Overdue · ","Follow up · ")&amp;Applications!C275</f>
        <v>Overdue · </v>
      </c>
      <c r="C769" s="0" t="str">
        <f aca="false">B769</f>
        <v>Overdue · </v>
      </c>
    </row>
    <row r="770" customFormat="false" ht="15" hidden="false" customHeight="false" outlineLevel="0" collapsed="false">
      <c r="A770" s="0" t="str">
        <f aca="false">IF(Applications!S276="","",INT(Applications!H276)+0.3+ROW()/1000000)</f>
        <v/>
      </c>
      <c r="B770" s="0" t="str">
        <f aca="true">IF(Applications!H276&lt;TODAY(),"Overdue · ","Follow up · ")&amp;Applications!C276</f>
        <v>Overdue · </v>
      </c>
      <c r="C770" s="0" t="str">
        <f aca="false">B770</f>
        <v>Overdue · </v>
      </c>
    </row>
    <row r="771" customFormat="false" ht="15" hidden="false" customHeight="false" outlineLevel="0" collapsed="false">
      <c r="A771" s="0" t="str">
        <f aca="false">IF(Applications!S277="","",INT(Applications!H277)+0.3+ROW()/1000000)</f>
        <v/>
      </c>
      <c r="B771" s="0" t="str">
        <f aca="true">IF(Applications!H277&lt;TODAY(),"Overdue · ","Follow up · ")&amp;Applications!C277</f>
        <v>Overdue · </v>
      </c>
      <c r="C771" s="0" t="str">
        <f aca="false">B771</f>
        <v>Overdue · </v>
      </c>
    </row>
    <row r="772" customFormat="false" ht="15" hidden="false" customHeight="false" outlineLevel="0" collapsed="false">
      <c r="A772" s="0" t="str">
        <f aca="false">IF(Applications!S278="","",INT(Applications!H278)+0.3+ROW()/1000000)</f>
        <v/>
      </c>
      <c r="B772" s="0" t="str">
        <f aca="true">IF(Applications!H278&lt;TODAY(),"Overdue · ","Follow up · ")&amp;Applications!C278</f>
        <v>Overdue · </v>
      </c>
      <c r="C772" s="0" t="str">
        <f aca="false">B772</f>
        <v>Overdue · </v>
      </c>
    </row>
    <row r="773" customFormat="false" ht="15" hidden="false" customHeight="false" outlineLevel="0" collapsed="false">
      <c r="A773" s="0" t="str">
        <f aca="false">IF(Applications!S279="","",INT(Applications!H279)+0.3+ROW()/1000000)</f>
        <v/>
      </c>
      <c r="B773" s="0" t="str">
        <f aca="true">IF(Applications!H279&lt;TODAY(),"Overdue · ","Follow up · ")&amp;Applications!C279</f>
        <v>Overdue · </v>
      </c>
      <c r="C773" s="0" t="str">
        <f aca="false">B773</f>
        <v>Overdue · </v>
      </c>
    </row>
    <row r="774" customFormat="false" ht="15" hidden="false" customHeight="false" outlineLevel="0" collapsed="false">
      <c r="A774" s="0" t="str">
        <f aca="false">IF(Applications!S280="","",INT(Applications!H280)+0.3+ROW()/1000000)</f>
        <v/>
      </c>
      <c r="B774" s="0" t="str">
        <f aca="true">IF(Applications!H280&lt;TODAY(),"Overdue · ","Follow up · ")&amp;Applications!C280</f>
        <v>Overdue · </v>
      </c>
      <c r="C774" s="0" t="str">
        <f aca="false">B774</f>
        <v>Overdue · </v>
      </c>
    </row>
    <row r="775" customFormat="false" ht="15" hidden="false" customHeight="false" outlineLevel="0" collapsed="false">
      <c r="A775" s="0" t="str">
        <f aca="false">IF(Applications!S281="","",INT(Applications!H281)+0.3+ROW()/1000000)</f>
        <v/>
      </c>
      <c r="B775" s="0" t="str">
        <f aca="true">IF(Applications!H281&lt;TODAY(),"Overdue · ","Follow up · ")&amp;Applications!C281</f>
        <v>Overdue · </v>
      </c>
      <c r="C775" s="0" t="str">
        <f aca="false">B775</f>
        <v>Overdue · </v>
      </c>
    </row>
    <row r="776" customFormat="false" ht="15" hidden="false" customHeight="false" outlineLevel="0" collapsed="false">
      <c r="A776" s="0" t="str">
        <f aca="false">IF(Applications!S282="","",INT(Applications!H282)+0.3+ROW()/1000000)</f>
        <v/>
      </c>
      <c r="B776" s="0" t="str">
        <f aca="true">IF(Applications!H282&lt;TODAY(),"Overdue · ","Follow up · ")&amp;Applications!C282</f>
        <v>Overdue · </v>
      </c>
      <c r="C776" s="0" t="str">
        <f aca="false">B776</f>
        <v>Overdue · </v>
      </c>
    </row>
    <row r="777" customFormat="false" ht="15" hidden="false" customHeight="false" outlineLevel="0" collapsed="false">
      <c r="A777" s="0" t="str">
        <f aca="false">IF(Applications!S283="","",INT(Applications!H283)+0.3+ROW()/1000000)</f>
        <v/>
      </c>
      <c r="B777" s="0" t="str">
        <f aca="true">IF(Applications!H283&lt;TODAY(),"Overdue · ","Follow up · ")&amp;Applications!C283</f>
        <v>Overdue · </v>
      </c>
      <c r="C777" s="0" t="str">
        <f aca="false">B777</f>
        <v>Overdue · </v>
      </c>
    </row>
    <row r="778" customFormat="false" ht="15" hidden="false" customHeight="false" outlineLevel="0" collapsed="false">
      <c r="A778" s="0" t="str">
        <f aca="false">IF(Applications!S284="","",INT(Applications!H284)+0.3+ROW()/1000000)</f>
        <v/>
      </c>
      <c r="B778" s="0" t="str">
        <f aca="true">IF(Applications!H284&lt;TODAY(),"Overdue · ","Follow up · ")&amp;Applications!C284</f>
        <v>Overdue · </v>
      </c>
      <c r="C778" s="0" t="str">
        <f aca="false">B778</f>
        <v>Overdue · </v>
      </c>
    </row>
    <row r="779" customFormat="false" ht="15" hidden="false" customHeight="false" outlineLevel="0" collapsed="false">
      <c r="A779" s="0" t="str">
        <f aca="false">IF(Applications!S285="","",INT(Applications!H285)+0.3+ROW()/1000000)</f>
        <v/>
      </c>
      <c r="B779" s="0" t="str">
        <f aca="true">IF(Applications!H285&lt;TODAY(),"Overdue · ","Follow up · ")&amp;Applications!C285</f>
        <v>Overdue · </v>
      </c>
      <c r="C779" s="0" t="str">
        <f aca="false">B779</f>
        <v>Overdue · </v>
      </c>
    </row>
    <row r="780" customFormat="false" ht="15" hidden="false" customHeight="false" outlineLevel="0" collapsed="false">
      <c r="A780" s="0" t="str">
        <f aca="false">IF(Applications!S286="","",INT(Applications!H286)+0.3+ROW()/1000000)</f>
        <v/>
      </c>
      <c r="B780" s="0" t="str">
        <f aca="true">IF(Applications!H286&lt;TODAY(),"Overdue · ","Follow up · ")&amp;Applications!C286</f>
        <v>Overdue · </v>
      </c>
      <c r="C780" s="0" t="str">
        <f aca="false">B780</f>
        <v>Overdue · </v>
      </c>
    </row>
    <row r="781" customFormat="false" ht="15" hidden="false" customHeight="false" outlineLevel="0" collapsed="false">
      <c r="A781" s="0" t="str">
        <f aca="false">IF(Applications!S287="","",INT(Applications!H287)+0.3+ROW()/1000000)</f>
        <v/>
      </c>
      <c r="B781" s="0" t="str">
        <f aca="true">IF(Applications!H287&lt;TODAY(),"Overdue · ","Follow up · ")&amp;Applications!C287</f>
        <v>Overdue · </v>
      </c>
      <c r="C781" s="0" t="str">
        <f aca="false">B781</f>
        <v>Overdue · </v>
      </c>
    </row>
    <row r="782" customFormat="false" ht="15" hidden="false" customHeight="false" outlineLevel="0" collapsed="false">
      <c r="A782" s="0" t="str">
        <f aca="false">IF(Applications!S288="","",INT(Applications!H288)+0.3+ROW()/1000000)</f>
        <v/>
      </c>
      <c r="B782" s="0" t="str">
        <f aca="true">IF(Applications!H288&lt;TODAY(),"Overdue · ","Follow up · ")&amp;Applications!C288</f>
        <v>Overdue · </v>
      </c>
      <c r="C782" s="0" t="str">
        <f aca="false">B782</f>
        <v>Overdue · </v>
      </c>
    </row>
    <row r="783" customFormat="false" ht="15" hidden="false" customHeight="false" outlineLevel="0" collapsed="false">
      <c r="A783" s="0" t="str">
        <f aca="false">IF(Applications!S289="","",INT(Applications!H289)+0.3+ROW()/1000000)</f>
        <v/>
      </c>
      <c r="B783" s="0" t="str">
        <f aca="true">IF(Applications!H289&lt;TODAY(),"Overdue · ","Follow up · ")&amp;Applications!C289</f>
        <v>Overdue · </v>
      </c>
      <c r="C783" s="0" t="str">
        <f aca="false">B783</f>
        <v>Overdue · </v>
      </c>
    </row>
    <row r="784" customFormat="false" ht="15" hidden="false" customHeight="false" outlineLevel="0" collapsed="false">
      <c r="A784" s="0" t="str">
        <f aca="false">IF(Applications!S290="","",INT(Applications!H290)+0.3+ROW()/1000000)</f>
        <v/>
      </c>
      <c r="B784" s="0" t="str">
        <f aca="true">IF(Applications!H290&lt;TODAY(),"Overdue · ","Follow up · ")&amp;Applications!C290</f>
        <v>Overdue · </v>
      </c>
      <c r="C784" s="0" t="str">
        <f aca="false">B784</f>
        <v>Overdue · </v>
      </c>
    </row>
    <row r="785" customFormat="false" ht="15" hidden="false" customHeight="false" outlineLevel="0" collapsed="false">
      <c r="A785" s="0" t="str">
        <f aca="false">IF(Applications!S291="","",INT(Applications!H291)+0.3+ROW()/1000000)</f>
        <v/>
      </c>
      <c r="B785" s="0" t="str">
        <f aca="true">IF(Applications!H291&lt;TODAY(),"Overdue · ","Follow up · ")&amp;Applications!C291</f>
        <v>Overdue · </v>
      </c>
      <c r="C785" s="0" t="str">
        <f aca="false">B785</f>
        <v>Overdue · </v>
      </c>
    </row>
    <row r="786" customFormat="false" ht="15" hidden="false" customHeight="false" outlineLevel="0" collapsed="false">
      <c r="A786" s="0" t="str">
        <f aca="false">IF(Applications!S292="","",INT(Applications!H292)+0.3+ROW()/1000000)</f>
        <v/>
      </c>
      <c r="B786" s="0" t="str">
        <f aca="true">IF(Applications!H292&lt;TODAY(),"Overdue · ","Follow up · ")&amp;Applications!C292</f>
        <v>Overdue · </v>
      </c>
      <c r="C786" s="0" t="str">
        <f aca="false">B786</f>
        <v>Overdue · </v>
      </c>
    </row>
    <row r="787" customFormat="false" ht="15" hidden="false" customHeight="false" outlineLevel="0" collapsed="false">
      <c r="A787" s="0" t="str">
        <f aca="false">IF(Applications!S293="","",INT(Applications!H293)+0.3+ROW()/1000000)</f>
        <v/>
      </c>
      <c r="B787" s="0" t="str">
        <f aca="true">IF(Applications!H293&lt;TODAY(),"Overdue · ","Follow up · ")&amp;Applications!C293</f>
        <v>Overdue · </v>
      </c>
      <c r="C787" s="0" t="str">
        <f aca="false">B787</f>
        <v>Overdue · </v>
      </c>
    </row>
    <row r="788" customFormat="false" ht="15" hidden="false" customHeight="false" outlineLevel="0" collapsed="false">
      <c r="A788" s="0" t="str">
        <f aca="false">IF(Applications!S294="","",INT(Applications!H294)+0.3+ROW()/1000000)</f>
        <v/>
      </c>
      <c r="B788" s="0" t="str">
        <f aca="true">IF(Applications!H294&lt;TODAY(),"Overdue · ","Follow up · ")&amp;Applications!C294</f>
        <v>Overdue · </v>
      </c>
      <c r="C788" s="0" t="str">
        <f aca="false">B788</f>
        <v>Overdue · </v>
      </c>
    </row>
    <row r="789" customFormat="false" ht="15" hidden="false" customHeight="false" outlineLevel="0" collapsed="false">
      <c r="A789" s="0" t="str">
        <f aca="false">IF(Applications!S295="","",INT(Applications!H295)+0.3+ROW()/1000000)</f>
        <v/>
      </c>
      <c r="B789" s="0" t="str">
        <f aca="true">IF(Applications!H295&lt;TODAY(),"Overdue · ","Follow up · ")&amp;Applications!C295</f>
        <v>Overdue · </v>
      </c>
      <c r="C789" s="0" t="str">
        <f aca="false">B789</f>
        <v>Overdue · </v>
      </c>
    </row>
    <row r="790" customFormat="false" ht="15" hidden="false" customHeight="false" outlineLevel="0" collapsed="false">
      <c r="A790" s="0" t="str">
        <f aca="false">IF(Applications!S296="","",INT(Applications!H296)+0.3+ROW()/1000000)</f>
        <v/>
      </c>
      <c r="B790" s="0" t="str">
        <f aca="true">IF(Applications!H296&lt;TODAY(),"Overdue · ","Follow up · ")&amp;Applications!C296</f>
        <v>Overdue · </v>
      </c>
      <c r="C790" s="0" t="str">
        <f aca="false">B790</f>
        <v>Overdue · </v>
      </c>
    </row>
    <row r="791" customFormat="false" ht="15" hidden="false" customHeight="false" outlineLevel="0" collapsed="false">
      <c r="A791" s="0" t="str">
        <f aca="false">IF(Applications!S297="","",INT(Applications!H297)+0.3+ROW()/1000000)</f>
        <v/>
      </c>
      <c r="B791" s="0" t="str">
        <f aca="true">IF(Applications!H297&lt;TODAY(),"Overdue · ","Follow up · ")&amp;Applications!C297</f>
        <v>Overdue · </v>
      </c>
      <c r="C791" s="0" t="str">
        <f aca="false">B791</f>
        <v>Overdue · </v>
      </c>
    </row>
    <row r="792" customFormat="false" ht="15" hidden="false" customHeight="false" outlineLevel="0" collapsed="false">
      <c r="A792" s="0" t="str">
        <f aca="false">IF(Applications!S298="","",INT(Applications!H298)+0.3+ROW()/1000000)</f>
        <v/>
      </c>
      <c r="B792" s="0" t="str">
        <f aca="true">IF(Applications!H298&lt;TODAY(),"Overdue · ","Follow up · ")&amp;Applications!C298</f>
        <v>Overdue · </v>
      </c>
      <c r="C792" s="0" t="str">
        <f aca="false">B792</f>
        <v>Overdue · </v>
      </c>
    </row>
    <row r="793" customFormat="false" ht="15" hidden="false" customHeight="false" outlineLevel="0" collapsed="false">
      <c r="A793" s="0" t="str">
        <f aca="false">IF(Applications!S299="","",INT(Applications!H299)+0.3+ROW()/1000000)</f>
        <v/>
      </c>
      <c r="B793" s="0" t="str">
        <f aca="true">IF(Applications!H299&lt;TODAY(),"Overdue · ","Follow up · ")&amp;Applications!C299</f>
        <v>Overdue · </v>
      </c>
      <c r="C793" s="0" t="str">
        <f aca="false">B793</f>
        <v>Overdue · </v>
      </c>
    </row>
    <row r="794" customFormat="false" ht="15" hidden="false" customHeight="false" outlineLevel="0" collapsed="false">
      <c r="A794" s="0" t="str">
        <f aca="false">IF(Applications!S300="","",INT(Applications!H300)+0.3+ROW()/1000000)</f>
        <v/>
      </c>
      <c r="B794" s="0" t="str">
        <f aca="true">IF(Applications!H300&lt;TODAY(),"Overdue · ","Follow up · ")&amp;Applications!C300</f>
        <v>Overdue · </v>
      </c>
      <c r="C794" s="0" t="str">
        <f aca="false">B794</f>
        <v>Overdue · </v>
      </c>
    </row>
    <row r="795" customFormat="false" ht="15" hidden="false" customHeight="false" outlineLevel="0" collapsed="false">
      <c r="A795" s="0" t="str">
        <f aca="false">IF(Applications!S301="","",INT(Applications!H301)+0.3+ROW()/1000000)</f>
        <v/>
      </c>
      <c r="B795" s="0" t="str">
        <f aca="true">IF(Applications!H301&lt;TODAY(),"Overdue · ","Follow up · ")&amp;Applications!C301</f>
        <v>Overdue · </v>
      </c>
      <c r="C795" s="0" t="str">
        <f aca="false">B795</f>
        <v>Overdue · </v>
      </c>
    </row>
    <row r="796" customFormat="false" ht="15" hidden="false" customHeight="false" outlineLevel="0" collapsed="false">
      <c r="A796" s="0" t="str">
        <f aca="false">IF(Applications!S302="","",INT(Applications!H302)+0.3+ROW()/1000000)</f>
        <v/>
      </c>
      <c r="B796" s="0" t="str">
        <f aca="true">IF(Applications!H302&lt;TODAY(),"Overdue · ","Follow up · ")&amp;Applications!C302</f>
        <v>Overdue · </v>
      </c>
      <c r="C796" s="0" t="str">
        <f aca="false">B796</f>
        <v>Overdue · </v>
      </c>
    </row>
    <row r="797" customFormat="false" ht="15" hidden="false" customHeight="false" outlineLevel="0" collapsed="false">
      <c r="A797" s="0" t="str">
        <f aca="false">IF(Applications!S303="","",INT(Applications!H303)+0.3+ROW()/1000000)</f>
        <v/>
      </c>
      <c r="B797" s="0" t="str">
        <f aca="true">IF(Applications!H303&lt;TODAY(),"Overdue · ","Follow up · ")&amp;Applications!C303</f>
        <v>Overdue · </v>
      </c>
      <c r="C797" s="0" t="str">
        <f aca="false">B797</f>
        <v>Overdue · </v>
      </c>
    </row>
    <row r="798" customFormat="false" ht="15" hidden="false" customHeight="false" outlineLevel="0" collapsed="false">
      <c r="A798" s="0" t="str">
        <f aca="false">IF(Applications!S304="","",INT(Applications!H304)+0.3+ROW()/1000000)</f>
        <v/>
      </c>
      <c r="B798" s="0" t="str">
        <f aca="true">IF(Applications!H304&lt;TODAY(),"Overdue · ","Follow up · ")&amp;Applications!C304</f>
        <v>Overdue · </v>
      </c>
      <c r="C798" s="0" t="str">
        <f aca="false">B798</f>
        <v>Overdue · </v>
      </c>
    </row>
    <row r="799" customFormat="false" ht="15" hidden="false" customHeight="false" outlineLevel="0" collapsed="false">
      <c r="A799" s="0" t="str">
        <f aca="false">IF(Applications!S305="","",INT(Applications!H305)+0.3+ROW()/1000000)</f>
        <v/>
      </c>
      <c r="B799" s="0" t="str">
        <f aca="true">IF(Applications!H305&lt;TODAY(),"Overdue · ","Follow up · ")&amp;Applications!C305</f>
        <v>Overdue · </v>
      </c>
      <c r="C799" s="0" t="str">
        <f aca="false">B799</f>
        <v>Overdue · </v>
      </c>
    </row>
    <row r="800" customFormat="false" ht="15" hidden="false" customHeight="false" outlineLevel="0" collapsed="false">
      <c r="A800" s="0" t="str">
        <f aca="false">IF(Applications!S306="","",INT(Applications!H306)+0.3+ROW()/1000000)</f>
        <v/>
      </c>
      <c r="B800" s="0" t="str">
        <f aca="true">IF(Applications!H306&lt;TODAY(),"Overdue · ","Follow up · ")&amp;Applications!C306</f>
        <v>Overdue · </v>
      </c>
      <c r="C800" s="0" t="str">
        <f aca="false">B800</f>
        <v>Overdue · </v>
      </c>
    </row>
    <row r="801" customFormat="false" ht="15" hidden="false" customHeight="false" outlineLevel="0" collapsed="false">
      <c r="A801" s="0" t="str">
        <f aca="false">IF(Applications!S307="","",INT(Applications!H307)+0.3+ROW()/1000000)</f>
        <v/>
      </c>
      <c r="B801" s="0" t="str">
        <f aca="true">IF(Applications!H307&lt;TODAY(),"Overdue · ","Follow up · ")&amp;Applications!C307</f>
        <v>Overdue · </v>
      </c>
      <c r="C801" s="0" t="str">
        <f aca="false">B801</f>
        <v>Overdue · </v>
      </c>
    </row>
    <row r="802" customFormat="false" ht="15" hidden="false" customHeight="false" outlineLevel="0" collapsed="false">
      <c r="A802" s="0" t="str">
        <f aca="false">IF(Applications!S308="","",INT(Applications!H308)+0.3+ROW()/1000000)</f>
        <v/>
      </c>
      <c r="B802" s="0" t="str">
        <f aca="true">IF(Applications!H308&lt;TODAY(),"Overdue · ","Follow up · ")&amp;Applications!C308</f>
        <v>Overdue · </v>
      </c>
      <c r="C802" s="0" t="str">
        <f aca="false">B802</f>
        <v>Overdue · </v>
      </c>
    </row>
    <row r="803" customFormat="false" ht="15" hidden="false" customHeight="false" outlineLevel="0" collapsed="false">
      <c r="A803" s="0" t="str">
        <f aca="false">IF(Applications!S309="","",INT(Applications!H309)+0.3+ROW()/1000000)</f>
        <v/>
      </c>
      <c r="B803" s="0" t="str">
        <f aca="true">IF(Applications!H309&lt;TODAY(),"Overdue · ","Follow up · ")&amp;Applications!C309</f>
        <v>Overdue · </v>
      </c>
      <c r="C803" s="0" t="str">
        <f aca="false">B803</f>
        <v>Overdue · </v>
      </c>
    </row>
    <row r="804" customFormat="false" ht="15" hidden="false" customHeight="false" outlineLevel="0" collapsed="false">
      <c r="A804" s="0" t="str">
        <f aca="false">IF(Applications!S310="","",INT(Applications!H310)+0.3+ROW()/1000000)</f>
        <v/>
      </c>
      <c r="B804" s="0" t="str">
        <f aca="true">IF(Applications!H310&lt;TODAY(),"Overdue · ","Follow up · ")&amp;Applications!C310</f>
        <v>Overdue · </v>
      </c>
      <c r="C804" s="0" t="str">
        <f aca="false">B804</f>
        <v>Overdue · </v>
      </c>
    </row>
    <row r="805" customFormat="false" ht="15" hidden="false" customHeight="false" outlineLevel="0" collapsed="false">
      <c r="A805" s="0" t="str">
        <f aca="false">IF(Applications!S311="","",INT(Applications!H311)+0.3+ROW()/1000000)</f>
        <v/>
      </c>
      <c r="B805" s="0" t="str">
        <f aca="true">IF(Applications!H311&lt;TODAY(),"Overdue · ","Follow up · ")&amp;Applications!C311</f>
        <v>Overdue · </v>
      </c>
      <c r="C805" s="0" t="str">
        <f aca="false">B805</f>
        <v>Overdue · </v>
      </c>
    </row>
    <row r="806" customFormat="false" ht="15" hidden="false" customHeight="false" outlineLevel="0" collapsed="false">
      <c r="A806" s="0" t="str">
        <f aca="false">IF(Applications!S312="","",INT(Applications!H312)+0.3+ROW()/1000000)</f>
        <v/>
      </c>
      <c r="B806" s="0" t="str">
        <f aca="true">IF(Applications!H312&lt;TODAY(),"Overdue · ","Follow up · ")&amp;Applications!C312</f>
        <v>Overdue · </v>
      </c>
      <c r="C806" s="0" t="str">
        <f aca="false">B806</f>
        <v>Overdue · </v>
      </c>
    </row>
    <row r="807" customFormat="false" ht="15" hidden="false" customHeight="false" outlineLevel="0" collapsed="false">
      <c r="A807" s="0" t="str">
        <f aca="false">IF(Applications!S313="","",INT(Applications!H313)+0.3+ROW()/1000000)</f>
        <v/>
      </c>
      <c r="B807" s="0" t="str">
        <f aca="true">IF(Applications!H313&lt;TODAY(),"Overdue · ","Follow up · ")&amp;Applications!C313</f>
        <v>Overdue · </v>
      </c>
      <c r="C807" s="0" t="str">
        <f aca="false">B807</f>
        <v>Overdue · </v>
      </c>
    </row>
    <row r="808" customFormat="false" ht="15" hidden="false" customHeight="false" outlineLevel="0" collapsed="false">
      <c r="A808" s="0" t="str">
        <f aca="false">IF(Applications!S314="","",INT(Applications!H314)+0.3+ROW()/1000000)</f>
        <v/>
      </c>
      <c r="B808" s="0" t="str">
        <f aca="true">IF(Applications!H314&lt;TODAY(),"Overdue · ","Follow up · ")&amp;Applications!C314</f>
        <v>Overdue · </v>
      </c>
      <c r="C808" s="0" t="str">
        <f aca="false">B808</f>
        <v>Overdue · </v>
      </c>
    </row>
    <row r="809" customFormat="false" ht="15" hidden="false" customHeight="false" outlineLevel="0" collapsed="false">
      <c r="A809" s="0" t="str">
        <f aca="false">IF(Applications!S315="","",INT(Applications!H315)+0.3+ROW()/1000000)</f>
        <v/>
      </c>
      <c r="B809" s="0" t="str">
        <f aca="true">IF(Applications!H315&lt;TODAY(),"Overdue · ","Follow up · ")&amp;Applications!C315</f>
        <v>Overdue · </v>
      </c>
      <c r="C809" s="0" t="str">
        <f aca="false">B809</f>
        <v>Overdue · </v>
      </c>
    </row>
    <row r="810" customFormat="false" ht="15" hidden="false" customHeight="false" outlineLevel="0" collapsed="false">
      <c r="A810" s="0" t="str">
        <f aca="false">IF(Applications!S316="","",INT(Applications!H316)+0.3+ROW()/1000000)</f>
        <v/>
      </c>
      <c r="B810" s="0" t="str">
        <f aca="true">IF(Applications!H316&lt;TODAY(),"Overdue · ","Follow up · ")&amp;Applications!C316</f>
        <v>Overdue · </v>
      </c>
      <c r="C810" s="0" t="str">
        <f aca="false">B810</f>
        <v>Overdue · </v>
      </c>
    </row>
    <row r="811" customFormat="false" ht="15" hidden="false" customHeight="false" outlineLevel="0" collapsed="false">
      <c r="A811" s="0" t="str">
        <f aca="false">IF(Applications!S317="","",INT(Applications!H317)+0.3+ROW()/1000000)</f>
        <v/>
      </c>
      <c r="B811" s="0" t="str">
        <f aca="true">IF(Applications!H317&lt;TODAY(),"Overdue · ","Follow up · ")&amp;Applications!C317</f>
        <v>Overdue · </v>
      </c>
      <c r="C811" s="0" t="str">
        <f aca="false">B811</f>
        <v>Overdue · </v>
      </c>
    </row>
    <row r="812" customFormat="false" ht="15" hidden="false" customHeight="false" outlineLevel="0" collapsed="false">
      <c r="A812" s="0" t="str">
        <f aca="false">IF(Applications!S318="","",INT(Applications!H318)+0.3+ROW()/1000000)</f>
        <v/>
      </c>
      <c r="B812" s="0" t="str">
        <f aca="true">IF(Applications!H318&lt;TODAY(),"Overdue · ","Follow up · ")&amp;Applications!C318</f>
        <v>Overdue · </v>
      </c>
      <c r="C812" s="0" t="str">
        <f aca="false">B812</f>
        <v>Overdue · </v>
      </c>
    </row>
    <row r="813" customFormat="false" ht="15" hidden="false" customHeight="false" outlineLevel="0" collapsed="false">
      <c r="A813" s="0" t="str">
        <f aca="false">IF(Applications!S319="","",INT(Applications!H319)+0.3+ROW()/1000000)</f>
        <v/>
      </c>
      <c r="B813" s="0" t="str">
        <f aca="true">IF(Applications!H319&lt;TODAY(),"Overdue · ","Follow up · ")&amp;Applications!C319</f>
        <v>Overdue · </v>
      </c>
      <c r="C813" s="0" t="str">
        <f aca="false">B813</f>
        <v>Overdue · </v>
      </c>
    </row>
    <row r="814" customFormat="false" ht="15" hidden="false" customHeight="false" outlineLevel="0" collapsed="false">
      <c r="A814" s="0" t="str">
        <f aca="false">IF(Applications!S320="","",INT(Applications!H320)+0.3+ROW()/1000000)</f>
        <v/>
      </c>
      <c r="B814" s="0" t="str">
        <f aca="true">IF(Applications!H320&lt;TODAY(),"Overdue · ","Follow up · ")&amp;Applications!C320</f>
        <v>Overdue · </v>
      </c>
      <c r="C814" s="0" t="str">
        <f aca="false">B814</f>
        <v>Overdue · </v>
      </c>
    </row>
    <row r="815" customFormat="false" ht="15" hidden="false" customHeight="false" outlineLevel="0" collapsed="false">
      <c r="A815" s="0" t="str">
        <f aca="false">IF(Applications!S321="","",INT(Applications!H321)+0.3+ROW()/1000000)</f>
        <v/>
      </c>
      <c r="B815" s="0" t="str">
        <f aca="true">IF(Applications!H321&lt;TODAY(),"Overdue · ","Follow up · ")&amp;Applications!C321</f>
        <v>Overdue · </v>
      </c>
      <c r="C815" s="0" t="str">
        <f aca="false">B815</f>
        <v>Overdue · </v>
      </c>
    </row>
    <row r="816" customFormat="false" ht="15" hidden="false" customHeight="false" outlineLevel="0" collapsed="false">
      <c r="A816" s="0" t="str">
        <f aca="false">IF(Applications!S322="","",INT(Applications!H322)+0.3+ROW()/1000000)</f>
        <v/>
      </c>
      <c r="B816" s="0" t="str">
        <f aca="true">IF(Applications!H322&lt;TODAY(),"Overdue · ","Follow up · ")&amp;Applications!C322</f>
        <v>Overdue · </v>
      </c>
      <c r="C816" s="0" t="str">
        <f aca="false">B816</f>
        <v>Overdue · </v>
      </c>
    </row>
    <row r="817" customFormat="false" ht="15" hidden="false" customHeight="false" outlineLevel="0" collapsed="false">
      <c r="A817" s="0" t="str">
        <f aca="false">IF(Applications!S323="","",INT(Applications!H323)+0.3+ROW()/1000000)</f>
        <v/>
      </c>
      <c r="B817" s="0" t="str">
        <f aca="true">IF(Applications!H323&lt;TODAY(),"Overdue · ","Follow up · ")&amp;Applications!C323</f>
        <v>Overdue · </v>
      </c>
      <c r="C817" s="0" t="str">
        <f aca="false">B817</f>
        <v>Overdue · </v>
      </c>
    </row>
    <row r="818" customFormat="false" ht="15" hidden="false" customHeight="false" outlineLevel="0" collapsed="false">
      <c r="A818" s="0" t="str">
        <f aca="false">IF(Applications!S324="","",INT(Applications!H324)+0.3+ROW()/1000000)</f>
        <v/>
      </c>
      <c r="B818" s="0" t="str">
        <f aca="true">IF(Applications!H324&lt;TODAY(),"Overdue · ","Follow up · ")&amp;Applications!C324</f>
        <v>Overdue · </v>
      </c>
      <c r="C818" s="0" t="str">
        <f aca="false">B818</f>
        <v>Overdue · </v>
      </c>
    </row>
    <row r="819" customFormat="false" ht="15" hidden="false" customHeight="false" outlineLevel="0" collapsed="false">
      <c r="A819" s="0" t="str">
        <f aca="false">IF(Applications!S325="","",INT(Applications!H325)+0.3+ROW()/1000000)</f>
        <v/>
      </c>
      <c r="B819" s="0" t="str">
        <f aca="true">IF(Applications!H325&lt;TODAY(),"Overdue · ","Follow up · ")&amp;Applications!C325</f>
        <v>Overdue · </v>
      </c>
      <c r="C819" s="0" t="str">
        <f aca="false">B819</f>
        <v>Overdue · </v>
      </c>
    </row>
    <row r="820" customFormat="false" ht="15" hidden="false" customHeight="false" outlineLevel="0" collapsed="false">
      <c r="A820" s="0" t="str">
        <f aca="false">IF(Applications!S326="","",INT(Applications!H326)+0.3+ROW()/1000000)</f>
        <v/>
      </c>
      <c r="B820" s="0" t="str">
        <f aca="true">IF(Applications!H326&lt;TODAY(),"Overdue · ","Follow up · ")&amp;Applications!C326</f>
        <v>Overdue · </v>
      </c>
      <c r="C820" s="0" t="str">
        <f aca="false">B820</f>
        <v>Overdue · </v>
      </c>
    </row>
    <row r="821" customFormat="false" ht="15" hidden="false" customHeight="false" outlineLevel="0" collapsed="false">
      <c r="A821" s="0" t="str">
        <f aca="false">IF(Applications!S327="","",INT(Applications!H327)+0.3+ROW()/1000000)</f>
        <v/>
      </c>
      <c r="B821" s="0" t="str">
        <f aca="true">IF(Applications!H327&lt;TODAY(),"Overdue · ","Follow up · ")&amp;Applications!C327</f>
        <v>Overdue · </v>
      </c>
      <c r="C821" s="0" t="str">
        <f aca="false">B821</f>
        <v>Overdue · </v>
      </c>
    </row>
    <row r="822" customFormat="false" ht="15" hidden="false" customHeight="false" outlineLevel="0" collapsed="false">
      <c r="A822" s="0" t="str">
        <f aca="false">IF(Applications!S328="","",INT(Applications!H328)+0.3+ROW()/1000000)</f>
        <v/>
      </c>
      <c r="B822" s="0" t="str">
        <f aca="true">IF(Applications!H328&lt;TODAY(),"Overdue · ","Follow up · ")&amp;Applications!C328</f>
        <v>Overdue · </v>
      </c>
      <c r="C822" s="0" t="str">
        <f aca="false">B822</f>
        <v>Overdue · </v>
      </c>
    </row>
    <row r="823" customFormat="false" ht="15" hidden="false" customHeight="false" outlineLevel="0" collapsed="false">
      <c r="A823" s="0" t="str">
        <f aca="false">IF(Applications!S329="","",INT(Applications!H329)+0.3+ROW()/1000000)</f>
        <v/>
      </c>
      <c r="B823" s="0" t="str">
        <f aca="true">IF(Applications!H329&lt;TODAY(),"Overdue · ","Follow up · ")&amp;Applications!C329</f>
        <v>Overdue · </v>
      </c>
      <c r="C823" s="0" t="str">
        <f aca="false">B823</f>
        <v>Overdue · </v>
      </c>
    </row>
    <row r="824" customFormat="false" ht="15" hidden="false" customHeight="false" outlineLevel="0" collapsed="false">
      <c r="A824" s="0" t="str">
        <f aca="false">IF(Applications!S330="","",INT(Applications!H330)+0.3+ROW()/1000000)</f>
        <v/>
      </c>
      <c r="B824" s="0" t="str">
        <f aca="true">IF(Applications!H330&lt;TODAY(),"Overdue · ","Follow up · ")&amp;Applications!C330</f>
        <v>Overdue · </v>
      </c>
      <c r="C824" s="0" t="str">
        <f aca="false">B824</f>
        <v>Overdue · </v>
      </c>
    </row>
    <row r="825" customFormat="false" ht="15" hidden="false" customHeight="false" outlineLevel="0" collapsed="false">
      <c r="A825" s="0" t="str">
        <f aca="false">IF(Applications!S331="","",INT(Applications!H331)+0.3+ROW()/1000000)</f>
        <v/>
      </c>
      <c r="B825" s="0" t="str">
        <f aca="true">IF(Applications!H331&lt;TODAY(),"Overdue · ","Follow up · ")&amp;Applications!C331</f>
        <v>Overdue · </v>
      </c>
      <c r="C825" s="0" t="str">
        <f aca="false">B825</f>
        <v>Overdue · </v>
      </c>
    </row>
    <row r="826" customFormat="false" ht="15" hidden="false" customHeight="false" outlineLevel="0" collapsed="false">
      <c r="A826" s="0" t="str">
        <f aca="false">IF(Applications!S332="","",INT(Applications!H332)+0.3+ROW()/1000000)</f>
        <v/>
      </c>
      <c r="B826" s="0" t="str">
        <f aca="true">IF(Applications!H332&lt;TODAY(),"Overdue · ","Follow up · ")&amp;Applications!C332</f>
        <v>Overdue · </v>
      </c>
      <c r="C826" s="0" t="str">
        <f aca="false">B826</f>
        <v>Overdue · </v>
      </c>
    </row>
    <row r="827" customFormat="false" ht="15" hidden="false" customHeight="false" outlineLevel="0" collapsed="false">
      <c r="A827" s="0" t="str">
        <f aca="false">IF(Applications!S333="","",INT(Applications!H333)+0.3+ROW()/1000000)</f>
        <v/>
      </c>
      <c r="B827" s="0" t="str">
        <f aca="true">IF(Applications!H333&lt;TODAY(),"Overdue · ","Follow up · ")&amp;Applications!C333</f>
        <v>Overdue · </v>
      </c>
      <c r="C827" s="0" t="str">
        <f aca="false">B827</f>
        <v>Overdue · </v>
      </c>
    </row>
    <row r="828" customFormat="false" ht="15" hidden="false" customHeight="false" outlineLevel="0" collapsed="false">
      <c r="A828" s="0" t="str">
        <f aca="false">IF(Applications!S334="","",INT(Applications!H334)+0.3+ROW()/1000000)</f>
        <v/>
      </c>
      <c r="B828" s="0" t="str">
        <f aca="true">IF(Applications!H334&lt;TODAY(),"Overdue · ","Follow up · ")&amp;Applications!C334</f>
        <v>Overdue · </v>
      </c>
      <c r="C828" s="0" t="str">
        <f aca="false">B828</f>
        <v>Overdue · </v>
      </c>
    </row>
    <row r="829" customFormat="false" ht="15" hidden="false" customHeight="false" outlineLevel="0" collapsed="false">
      <c r="A829" s="0" t="str">
        <f aca="false">IF(Applications!S335="","",INT(Applications!H335)+0.3+ROW()/1000000)</f>
        <v/>
      </c>
      <c r="B829" s="0" t="str">
        <f aca="true">IF(Applications!H335&lt;TODAY(),"Overdue · ","Follow up · ")&amp;Applications!C335</f>
        <v>Overdue · </v>
      </c>
      <c r="C829" s="0" t="str">
        <f aca="false">B829</f>
        <v>Overdue · </v>
      </c>
    </row>
    <row r="830" customFormat="false" ht="15" hidden="false" customHeight="false" outlineLevel="0" collapsed="false">
      <c r="A830" s="0" t="str">
        <f aca="false">IF(Applications!S336="","",INT(Applications!H336)+0.3+ROW()/1000000)</f>
        <v/>
      </c>
      <c r="B830" s="0" t="str">
        <f aca="true">IF(Applications!H336&lt;TODAY(),"Overdue · ","Follow up · ")&amp;Applications!C336</f>
        <v>Overdue · </v>
      </c>
      <c r="C830" s="0" t="str">
        <f aca="false">B830</f>
        <v>Overdue · </v>
      </c>
    </row>
    <row r="831" customFormat="false" ht="15" hidden="false" customHeight="false" outlineLevel="0" collapsed="false">
      <c r="A831" s="0" t="str">
        <f aca="false">IF(Applications!S337="","",INT(Applications!H337)+0.3+ROW()/1000000)</f>
        <v/>
      </c>
      <c r="B831" s="0" t="str">
        <f aca="true">IF(Applications!H337&lt;TODAY(),"Overdue · ","Follow up · ")&amp;Applications!C337</f>
        <v>Overdue · </v>
      </c>
      <c r="C831" s="0" t="str">
        <f aca="false">B831</f>
        <v>Overdue · </v>
      </c>
    </row>
    <row r="832" customFormat="false" ht="15" hidden="false" customHeight="false" outlineLevel="0" collapsed="false">
      <c r="A832" s="0" t="str">
        <f aca="false">IF(Applications!S338="","",INT(Applications!H338)+0.3+ROW()/1000000)</f>
        <v/>
      </c>
      <c r="B832" s="0" t="str">
        <f aca="true">IF(Applications!H338&lt;TODAY(),"Overdue · ","Follow up · ")&amp;Applications!C338</f>
        <v>Overdue · </v>
      </c>
      <c r="C832" s="0" t="str">
        <f aca="false">B832</f>
        <v>Overdue · </v>
      </c>
    </row>
    <row r="833" customFormat="false" ht="15" hidden="false" customHeight="false" outlineLevel="0" collapsed="false">
      <c r="A833" s="0" t="str">
        <f aca="false">IF(Applications!S339="","",INT(Applications!H339)+0.3+ROW()/1000000)</f>
        <v/>
      </c>
      <c r="B833" s="0" t="str">
        <f aca="true">IF(Applications!H339&lt;TODAY(),"Overdue · ","Follow up · ")&amp;Applications!C339</f>
        <v>Overdue · </v>
      </c>
      <c r="C833" s="0" t="str">
        <f aca="false">B833</f>
        <v>Overdue · </v>
      </c>
    </row>
    <row r="834" customFormat="false" ht="15" hidden="false" customHeight="false" outlineLevel="0" collapsed="false">
      <c r="A834" s="0" t="str">
        <f aca="false">IF(Applications!S340="","",INT(Applications!H340)+0.3+ROW()/1000000)</f>
        <v/>
      </c>
      <c r="B834" s="0" t="str">
        <f aca="true">IF(Applications!H340&lt;TODAY(),"Overdue · ","Follow up · ")&amp;Applications!C340</f>
        <v>Overdue · </v>
      </c>
      <c r="C834" s="0" t="str">
        <f aca="false">B834</f>
        <v>Overdue · </v>
      </c>
    </row>
    <row r="835" customFormat="false" ht="15" hidden="false" customHeight="false" outlineLevel="0" collapsed="false">
      <c r="A835" s="0" t="str">
        <f aca="false">IF(Applications!S341="","",INT(Applications!H341)+0.3+ROW()/1000000)</f>
        <v/>
      </c>
      <c r="B835" s="0" t="str">
        <f aca="true">IF(Applications!H341&lt;TODAY(),"Overdue · ","Follow up · ")&amp;Applications!C341</f>
        <v>Overdue · </v>
      </c>
      <c r="C835" s="0" t="str">
        <f aca="false">B835</f>
        <v>Overdue · </v>
      </c>
    </row>
    <row r="836" customFormat="false" ht="15" hidden="false" customHeight="false" outlineLevel="0" collapsed="false">
      <c r="A836" s="0" t="str">
        <f aca="false">IF(Applications!S342="","",INT(Applications!H342)+0.3+ROW()/1000000)</f>
        <v/>
      </c>
      <c r="B836" s="0" t="str">
        <f aca="true">IF(Applications!H342&lt;TODAY(),"Overdue · ","Follow up · ")&amp;Applications!C342</f>
        <v>Overdue · </v>
      </c>
      <c r="C836" s="0" t="str">
        <f aca="false">B836</f>
        <v>Overdue · </v>
      </c>
    </row>
    <row r="837" customFormat="false" ht="15" hidden="false" customHeight="false" outlineLevel="0" collapsed="false">
      <c r="A837" s="0" t="str">
        <f aca="false">IF(Applications!S343="","",INT(Applications!H343)+0.3+ROW()/1000000)</f>
        <v/>
      </c>
      <c r="B837" s="0" t="str">
        <f aca="true">IF(Applications!H343&lt;TODAY(),"Overdue · ","Follow up · ")&amp;Applications!C343</f>
        <v>Overdue · </v>
      </c>
      <c r="C837" s="0" t="str">
        <f aca="false">B837</f>
        <v>Overdue · </v>
      </c>
    </row>
    <row r="838" customFormat="false" ht="15" hidden="false" customHeight="false" outlineLevel="0" collapsed="false">
      <c r="A838" s="0" t="str">
        <f aca="false">IF(Applications!S344="","",INT(Applications!H344)+0.3+ROW()/1000000)</f>
        <v/>
      </c>
      <c r="B838" s="0" t="str">
        <f aca="true">IF(Applications!H344&lt;TODAY(),"Overdue · ","Follow up · ")&amp;Applications!C344</f>
        <v>Overdue · </v>
      </c>
      <c r="C838" s="0" t="str">
        <f aca="false">B838</f>
        <v>Overdue · </v>
      </c>
    </row>
    <row r="839" customFormat="false" ht="15" hidden="false" customHeight="false" outlineLevel="0" collapsed="false">
      <c r="A839" s="0" t="str">
        <f aca="false">IF(Applications!S345="","",INT(Applications!H345)+0.3+ROW()/1000000)</f>
        <v/>
      </c>
      <c r="B839" s="0" t="str">
        <f aca="true">IF(Applications!H345&lt;TODAY(),"Overdue · ","Follow up · ")&amp;Applications!C345</f>
        <v>Overdue · </v>
      </c>
      <c r="C839" s="0" t="str">
        <f aca="false">B839</f>
        <v>Overdue · </v>
      </c>
    </row>
    <row r="840" customFormat="false" ht="15" hidden="false" customHeight="false" outlineLevel="0" collapsed="false">
      <c r="A840" s="0" t="str">
        <f aca="false">IF(Applications!S346="","",INT(Applications!H346)+0.3+ROW()/1000000)</f>
        <v/>
      </c>
      <c r="B840" s="0" t="str">
        <f aca="true">IF(Applications!H346&lt;TODAY(),"Overdue · ","Follow up · ")&amp;Applications!C346</f>
        <v>Overdue · </v>
      </c>
      <c r="C840" s="0" t="str">
        <f aca="false">B840</f>
        <v>Overdue · </v>
      </c>
    </row>
    <row r="841" customFormat="false" ht="15" hidden="false" customHeight="false" outlineLevel="0" collapsed="false">
      <c r="A841" s="0" t="str">
        <f aca="false">IF(Applications!S347="","",INT(Applications!H347)+0.3+ROW()/1000000)</f>
        <v/>
      </c>
      <c r="B841" s="0" t="str">
        <f aca="true">IF(Applications!H347&lt;TODAY(),"Overdue · ","Follow up · ")&amp;Applications!C347</f>
        <v>Overdue · </v>
      </c>
      <c r="C841" s="0" t="str">
        <f aca="false">B841</f>
        <v>Overdue · </v>
      </c>
    </row>
    <row r="842" customFormat="false" ht="15" hidden="false" customHeight="false" outlineLevel="0" collapsed="false">
      <c r="A842" s="0" t="str">
        <f aca="false">IF(Applications!S348="","",INT(Applications!H348)+0.3+ROW()/1000000)</f>
        <v/>
      </c>
      <c r="B842" s="0" t="str">
        <f aca="true">IF(Applications!H348&lt;TODAY(),"Overdue · ","Follow up · ")&amp;Applications!C348</f>
        <v>Overdue · </v>
      </c>
      <c r="C842" s="0" t="str">
        <f aca="false">B842</f>
        <v>Overdue · </v>
      </c>
    </row>
    <row r="843" customFormat="false" ht="15" hidden="false" customHeight="false" outlineLevel="0" collapsed="false">
      <c r="A843" s="0" t="str">
        <f aca="false">IF(Applications!S349="","",INT(Applications!H349)+0.3+ROW()/1000000)</f>
        <v/>
      </c>
      <c r="B843" s="0" t="str">
        <f aca="true">IF(Applications!H349&lt;TODAY(),"Overdue · ","Follow up · ")&amp;Applications!C349</f>
        <v>Overdue · </v>
      </c>
      <c r="C843" s="0" t="str">
        <f aca="false">B843</f>
        <v>Overdue · </v>
      </c>
    </row>
    <row r="844" customFormat="false" ht="15" hidden="false" customHeight="false" outlineLevel="0" collapsed="false">
      <c r="A844" s="0" t="str">
        <f aca="false">IF(Applications!S350="","",INT(Applications!H350)+0.3+ROW()/1000000)</f>
        <v/>
      </c>
      <c r="B844" s="0" t="str">
        <f aca="true">IF(Applications!H350&lt;TODAY(),"Overdue · ","Follow up · ")&amp;Applications!C350</f>
        <v>Overdue · </v>
      </c>
      <c r="C844" s="0" t="str">
        <f aca="false">B844</f>
        <v>Overdue · </v>
      </c>
    </row>
    <row r="845" customFormat="false" ht="15" hidden="false" customHeight="false" outlineLevel="0" collapsed="false">
      <c r="A845" s="0" t="str">
        <f aca="false">IF(Applications!S351="","",INT(Applications!H351)+0.3+ROW()/1000000)</f>
        <v/>
      </c>
      <c r="B845" s="0" t="str">
        <f aca="true">IF(Applications!H351&lt;TODAY(),"Overdue · ","Follow up · ")&amp;Applications!C351</f>
        <v>Overdue · </v>
      </c>
      <c r="C845" s="0" t="str">
        <f aca="false">B845</f>
        <v>Overdue · </v>
      </c>
    </row>
    <row r="846" customFormat="false" ht="15" hidden="false" customHeight="false" outlineLevel="0" collapsed="false">
      <c r="A846" s="0" t="str">
        <f aca="false">IF(Applications!S352="","",INT(Applications!H352)+0.3+ROW()/1000000)</f>
        <v/>
      </c>
      <c r="B846" s="0" t="str">
        <f aca="true">IF(Applications!H352&lt;TODAY(),"Overdue · ","Follow up · ")&amp;Applications!C352</f>
        <v>Overdue · </v>
      </c>
      <c r="C846" s="0" t="str">
        <f aca="false">B846</f>
        <v>Overdue · </v>
      </c>
    </row>
    <row r="847" customFormat="false" ht="15" hidden="false" customHeight="false" outlineLevel="0" collapsed="false">
      <c r="A847" s="0" t="str">
        <f aca="false">IF(Applications!S353="","",INT(Applications!H353)+0.3+ROW()/1000000)</f>
        <v/>
      </c>
      <c r="B847" s="0" t="str">
        <f aca="true">IF(Applications!H353&lt;TODAY(),"Overdue · ","Follow up · ")&amp;Applications!C353</f>
        <v>Overdue · </v>
      </c>
      <c r="C847" s="0" t="str">
        <f aca="false">B847</f>
        <v>Overdue · </v>
      </c>
    </row>
    <row r="848" customFormat="false" ht="15" hidden="false" customHeight="false" outlineLevel="0" collapsed="false">
      <c r="A848" s="0" t="str">
        <f aca="false">IF(Applications!S354="","",INT(Applications!H354)+0.3+ROW()/1000000)</f>
        <v/>
      </c>
      <c r="B848" s="0" t="str">
        <f aca="true">IF(Applications!H354&lt;TODAY(),"Overdue · ","Follow up · ")&amp;Applications!C354</f>
        <v>Overdue · </v>
      </c>
      <c r="C848" s="0" t="str">
        <f aca="false">B848</f>
        <v>Overdue · </v>
      </c>
    </row>
    <row r="849" customFormat="false" ht="15" hidden="false" customHeight="false" outlineLevel="0" collapsed="false">
      <c r="A849" s="0" t="str">
        <f aca="false">IF(Applications!S355="","",INT(Applications!H355)+0.3+ROW()/1000000)</f>
        <v/>
      </c>
      <c r="B849" s="0" t="str">
        <f aca="true">IF(Applications!H355&lt;TODAY(),"Overdue · ","Follow up · ")&amp;Applications!C355</f>
        <v>Overdue · </v>
      </c>
      <c r="C849" s="0" t="str">
        <f aca="false">B849</f>
        <v>Overdue · </v>
      </c>
    </row>
    <row r="850" customFormat="false" ht="15" hidden="false" customHeight="false" outlineLevel="0" collapsed="false">
      <c r="A850" s="0" t="str">
        <f aca="false">IF(Applications!S356="","",INT(Applications!H356)+0.3+ROW()/1000000)</f>
        <v/>
      </c>
      <c r="B850" s="0" t="str">
        <f aca="true">IF(Applications!H356&lt;TODAY(),"Overdue · ","Follow up · ")&amp;Applications!C356</f>
        <v>Overdue · </v>
      </c>
      <c r="C850" s="0" t="str">
        <f aca="false">B850</f>
        <v>Overdue · </v>
      </c>
    </row>
    <row r="851" customFormat="false" ht="15" hidden="false" customHeight="false" outlineLevel="0" collapsed="false">
      <c r="A851" s="0" t="str">
        <f aca="false">IF(Applications!S357="","",INT(Applications!H357)+0.3+ROW()/1000000)</f>
        <v/>
      </c>
      <c r="B851" s="0" t="str">
        <f aca="true">IF(Applications!H357&lt;TODAY(),"Overdue · ","Follow up · ")&amp;Applications!C357</f>
        <v>Overdue · </v>
      </c>
      <c r="C851" s="0" t="str">
        <f aca="false">B851</f>
        <v>Overdue · </v>
      </c>
    </row>
    <row r="852" customFormat="false" ht="15" hidden="false" customHeight="false" outlineLevel="0" collapsed="false">
      <c r="A852" s="0" t="str">
        <f aca="false">IF(Applications!S358="","",INT(Applications!H358)+0.3+ROW()/1000000)</f>
        <v/>
      </c>
      <c r="B852" s="0" t="str">
        <f aca="true">IF(Applications!H358&lt;TODAY(),"Overdue · ","Follow up · ")&amp;Applications!C358</f>
        <v>Overdue · </v>
      </c>
      <c r="C852" s="0" t="str">
        <f aca="false">B852</f>
        <v>Overdue · </v>
      </c>
    </row>
    <row r="853" customFormat="false" ht="15" hidden="false" customHeight="false" outlineLevel="0" collapsed="false">
      <c r="A853" s="0" t="str">
        <f aca="false">IF(Applications!S359="","",INT(Applications!H359)+0.3+ROW()/1000000)</f>
        <v/>
      </c>
      <c r="B853" s="0" t="str">
        <f aca="true">IF(Applications!H359&lt;TODAY(),"Overdue · ","Follow up · ")&amp;Applications!C359</f>
        <v>Overdue · </v>
      </c>
      <c r="C853" s="0" t="str">
        <f aca="false">B853</f>
        <v>Overdue · </v>
      </c>
    </row>
    <row r="854" customFormat="false" ht="15" hidden="false" customHeight="false" outlineLevel="0" collapsed="false">
      <c r="A854" s="0" t="str">
        <f aca="false">IF(Applications!S360="","",INT(Applications!H360)+0.3+ROW()/1000000)</f>
        <v/>
      </c>
      <c r="B854" s="0" t="str">
        <f aca="true">IF(Applications!H360&lt;TODAY(),"Overdue · ","Follow up · ")&amp;Applications!C360</f>
        <v>Overdue · </v>
      </c>
      <c r="C854" s="0" t="str">
        <f aca="false">B854</f>
        <v>Overdue · </v>
      </c>
    </row>
    <row r="855" customFormat="false" ht="15" hidden="false" customHeight="false" outlineLevel="0" collapsed="false">
      <c r="A855" s="0" t="str">
        <f aca="false">IF(Applications!S361="","",INT(Applications!H361)+0.3+ROW()/1000000)</f>
        <v/>
      </c>
      <c r="B855" s="0" t="str">
        <f aca="true">IF(Applications!H361&lt;TODAY(),"Overdue · ","Follow up · ")&amp;Applications!C361</f>
        <v>Overdue · </v>
      </c>
      <c r="C855" s="0" t="str">
        <f aca="false">B855</f>
        <v>Overdue · </v>
      </c>
    </row>
    <row r="856" customFormat="false" ht="15" hidden="false" customHeight="false" outlineLevel="0" collapsed="false">
      <c r="A856" s="0" t="str">
        <f aca="false">IF(Applications!S362="","",INT(Applications!H362)+0.3+ROW()/1000000)</f>
        <v/>
      </c>
      <c r="B856" s="0" t="str">
        <f aca="true">IF(Applications!H362&lt;TODAY(),"Overdue · ","Follow up · ")&amp;Applications!C362</f>
        <v>Overdue · </v>
      </c>
      <c r="C856" s="0" t="str">
        <f aca="false">B856</f>
        <v>Overdue · </v>
      </c>
    </row>
    <row r="857" customFormat="false" ht="15" hidden="false" customHeight="false" outlineLevel="0" collapsed="false">
      <c r="A857" s="0" t="str">
        <f aca="false">IF(Applications!S363="","",INT(Applications!H363)+0.3+ROW()/1000000)</f>
        <v/>
      </c>
      <c r="B857" s="0" t="str">
        <f aca="true">IF(Applications!H363&lt;TODAY(),"Overdue · ","Follow up · ")&amp;Applications!C363</f>
        <v>Overdue · </v>
      </c>
      <c r="C857" s="0" t="str">
        <f aca="false">B857</f>
        <v>Overdue · </v>
      </c>
    </row>
    <row r="858" customFormat="false" ht="15" hidden="false" customHeight="false" outlineLevel="0" collapsed="false">
      <c r="A858" s="0" t="str">
        <f aca="false">IF(Applications!S364="","",INT(Applications!H364)+0.3+ROW()/1000000)</f>
        <v/>
      </c>
      <c r="B858" s="0" t="str">
        <f aca="true">IF(Applications!H364&lt;TODAY(),"Overdue · ","Follow up · ")&amp;Applications!C364</f>
        <v>Overdue · </v>
      </c>
      <c r="C858" s="0" t="str">
        <f aca="false">B858</f>
        <v>Overdue · </v>
      </c>
    </row>
    <row r="859" customFormat="false" ht="15" hidden="false" customHeight="false" outlineLevel="0" collapsed="false">
      <c r="A859" s="0" t="str">
        <f aca="false">IF(Applications!S365="","",INT(Applications!H365)+0.3+ROW()/1000000)</f>
        <v/>
      </c>
      <c r="B859" s="0" t="str">
        <f aca="true">IF(Applications!H365&lt;TODAY(),"Overdue · ","Follow up · ")&amp;Applications!C365</f>
        <v>Overdue · </v>
      </c>
      <c r="C859" s="0" t="str">
        <f aca="false">B859</f>
        <v>Overdue · </v>
      </c>
    </row>
    <row r="860" customFormat="false" ht="15" hidden="false" customHeight="false" outlineLevel="0" collapsed="false">
      <c r="A860" s="0" t="str">
        <f aca="false">IF(Applications!S366="","",INT(Applications!H366)+0.3+ROW()/1000000)</f>
        <v/>
      </c>
      <c r="B860" s="0" t="str">
        <f aca="true">IF(Applications!H366&lt;TODAY(),"Overdue · ","Follow up · ")&amp;Applications!C366</f>
        <v>Overdue · </v>
      </c>
      <c r="C860" s="0" t="str">
        <f aca="false">B860</f>
        <v>Overdue · </v>
      </c>
    </row>
    <row r="861" customFormat="false" ht="15" hidden="false" customHeight="false" outlineLevel="0" collapsed="false">
      <c r="A861" s="0" t="str">
        <f aca="false">IF(Applications!S367="","",INT(Applications!H367)+0.3+ROW()/1000000)</f>
        <v/>
      </c>
      <c r="B861" s="0" t="str">
        <f aca="true">IF(Applications!H367&lt;TODAY(),"Overdue · ","Follow up · ")&amp;Applications!C367</f>
        <v>Overdue · </v>
      </c>
      <c r="C861" s="0" t="str">
        <f aca="false">B861</f>
        <v>Overdue · </v>
      </c>
    </row>
    <row r="862" customFormat="false" ht="15" hidden="false" customHeight="false" outlineLevel="0" collapsed="false">
      <c r="A862" s="0" t="str">
        <f aca="false">IF(Applications!S368="","",INT(Applications!H368)+0.3+ROW()/1000000)</f>
        <v/>
      </c>
      <c r="B862" s="0" t="str">
        <f aca="true">IF(Applications!H368&lt;TODAY(),"Overdue · ","Follow up · ")&amp;Applications!C368</f>
        <v>Overdue · </v>
      </c>
      <c r="C862" s="0" t="str">
        <f aca="false">B862</f>
        <v>Overdue · </v>
      </c>
    </row>
    <row r="863" customFormat="false" ht="15" hidden="false" customHeight="false" outlineLevel="0" collapsed="false">
      <c r="A863" s="0" t="str">
        <f aca="false">IF(Applications!S369="","",INT(Applications!H369)+0.3+ROW()/1000000)</f>
        <v/>
      </c>
      <c r="B863" s="0" t="str">
        <f aca="true">IF(Applications!H369&lt;TODAY(),"Overdue · ","Follow up · ")&amp;Applications!C369</f>
        <v>Overdue · </v>
      </c>
      <c r="C863" s="0" t="str">
        <f aca="false">B863</f>
        <v>Overdue · </v>
      </c>
    </row>
    <row r="864" customFormat="false" ht="15" hidden="false" customHeight="false" outlineLevel="0" collapsed="false">
      <c r="A864" s="0" t="str">
        <f aca="false">IF(Applications!S370="","",INT(Applications!H370)+0.3+ROW()/1000000)</f>
        <v/>
      </c>
      <c r="B864" s="0" t="str">
        <f aca="true">IF(Applications!H370&lt;TODAY(),"Overdue · ","Follow up · ")&amp;Applications!C370</f>
        <v>Overdue · </v>
      </c>
      <c r="C864" s="0" t="str">
        <f aca="false">B864</f>
        <v>Overdue · </v>
      </c>
    </row>
    <row r="865" customFormat="false" ht="15" hidden="false" customHeight="false" outlineLevel="0" collapsed="false">
      <c r="A865" s="0" t="str">
        <f aca="false">IF(Applications!S371="","",INT(Applications!H371)+0.3+ROW()/1000000)</f>
        <v/>
      </c>
      <c r="B865" s="0" t="str">
        <f aca="true">IF(Applications!H371&lt;TODAY(),"Overdue · ","Follow up · ")&amp;Applications!C371</f>
        <v>Overdue · </v>
      </c>
      <c r="C865" s="0" t="str">
        <f aca="false">B865</f>
        <v>Overdue · </v>
      </c>
    </row>
    <row r="866" customFormat="false" ht="15" hidden="false" customHeight="false" outlineLevel="0" collapsed="false">
      <c r="A866" s="0" t="str">
        <f aca="false">IF(Applications!S372="","",INT(Applications!H372)+0.3+ROW()/1000000)</f>
        <v/>
      </c>
      <c r="B866" s="0" t="str">
        <f aca="true">IF(Applications!H372&lt;TODAY(),"Overdue · ","Follow up · ")&amp;Applications!C372</f>
        <v>Overdue · </v>
      </c>
      <c r="C866" s="0" t="str">
        <f aca="false">B866</f>
        <v>Overdue · </v>
      </c>
    </row>
    <row r="867" customFormat="false" ht="15" hidden="false" customHeight="false" outlineLevel="0" collapsed="false">
      <c r="A867" s="0" t="str">
        <f aca="false">IF(Applications!S373="","",INT(Applications!H373)+0.3+ROW()/1000000)</f>
        <v/>
      </c>
      <c r="B867" s="0" t="str">
        <f aca="true">IF(Applications!H373&lt;TODAY(),"Overdue · ","Follow up · ")&amp;Applications!C373</f>
        <v>Overdue · </v>
      </c>
      <c r="C867" s="0" t="str">
        <f aca="false">B867</f>
        <v>Overdue · </v>
      </c>
    </row>
    <row r="868" customFormat="false" ht="15" hidden="false" customHeight="false" outlineLevel="0" collapsed="false">
      <c r="A868" s="0" t="str">
        <f aca="false">IF(Applications!S374="","",INT(Applications!H374)+0.3+ROW()/1000000)</f>
        <v/>
      </c>
      <c r="B868" s="0" t="str">
        <f aca="true">IF(Applications!H374&lt;TODAY(),"Overdue · ","Follow up · ")&amp;Applications!C374</f>
        <v>Overdue · </v>
      </c>
      <c r="C868" s="0" t="str">
        <f aca="false">B868</f>
        <v>Overdue · </v>
      </c>
    </row>
    <row r="869" customFormat="false" ht="15" hidden="false" customHeight="false" outlineLevel="0" collapsed="false">
      <c r="A869" s="0" t="str">
        <f aca="false">IF(Applications!S375="","",INT(Applications!H375)+0.3+ROW()/1000000)</f>
        <v/>
      </c>
      <c r="B869" s="0" t="str">
        <f aca="true">IF(Applications!H375&lt;TODAY(),"Overdue · ","Follow up · ")&amp;Applications!C375</f>
        <v>Overdue · </v>
      </c>
      <c r="C869" s="0" t="str">
        <f aca="false">B869</f>
        <v>Overdue · </v>
      </c>
    </row>
    <row r="870" customFormat="false" ht="15" hidden="false" customHeight="false" outlineLevel="0" collapsed="false">
      <c r="A870" s="0" t="str">
        <f aca="false">IF(Applications!S376="","",INT(Applications!H376)+0.3+ROW()/1000000)</f>
        <v/>
      </c>
      <c r="B870" s="0" t="str">
        <f aca="true">IF(Applications!H376&lt;TODAY(),"Overdue · ","Follow up · ")&amp;Applications!C376</f>
        <v>Overdue · </v>
      </c>
      <c r="C870" s="0" t="str">
        <f aca="false">B870</f>
        <v>Overdue · </v>
      </c>
    </row>
    <row r="871" customFormat="false" ht="15" hidden="false" customHeight="false" outlineLevel="0" collapsed="false">
      <c r="A871" s="0" t="str">
        <f aca="false">IF(Applications!S377="","",INT(Applications!H377)+0.3+ROW()/1000000)</f>
        <v/>
      </c>
      <c r="B871" s="0" t="str">
        <f aca="true">IF(Applications!H377&lt;TODAY(),"Overdue · ","Follow up · ")&amp;Applications!C377</f>
        <v>Overdue · </v>
      </c>
      <c r="C871" s="0" t="str">
        <f aca="false">B871</f>
        <v>Overdue · </v>
      </c>
    </row>
    <row r="872" customFormat="false" ht="15" hidden="false" customHeight="false" outlineLevel="0" collapsed="false">
      <c r="A872" s="0" t="str">
        <f aca="false">IF(Applications!S378="","",INT(Applications!H378)+0.3+ROW()/1000000)</f>
        <v/>
      </c>
      <c r="B872" s="0" t="str">
        <f aca="true">IF(Applications!H378&lt;TODAY(),"Overdue · ","Follow up · ")&amp;Applications!C378</f>
        <v>Overdue · </v>
      </c>
      <c r="C872" s="0" t="str">
        <f aca="false">B872</f>
        <v>Overdue · </v>
      </c>
    </row>
    <row r="873" customFormat="false" ht="15" hidden="false" customHeight="false" outlineLevel="0" collapsed="false">
      <c r="A873" s="0" t="str">
        <f aca="false">IF(Applications!S379="","",INT(Applications!H379)+0.3+ROW()/1000000)</f>
        <v/>
      </c>
      <c r="B873" s="0" t="str">
        <f aca="true">IF(Applications!H379&lt;TODAY(),"Overdue · ","Follow up · ")&amp;Applications!C379</f>
        <v>Overdue · </v>
      </c>
      <c r="C873" s="0" t="str">
        <f aca="false">B873</f>
        <v>Overdue · </v>
      </c>
    </row>
    <row r="874" customFormat="false" ht="15" hidden="false" customHeight="false" outlineLevel="0" collapsed="false">
      <c r="A874" s="0" t="str">
        <f aca="false">IF(Applications!S380="","",INT(Applications!H380)+0.3+ROW()/1000000)</f>
        <v/>
      </c>
      <c r="B874" s="0" t="str">
        <f aca="true">IF(Applications!H380&lt;TODAY(),"Overdue · ","Follow up · ")&amp;Applications!C380</f>
        <v>Overdue · </v>
      </c>
      <c r="C874" s="0" t="str">
        <f aca="false">B874</f>
        <v>Overdue · </v>
      </c>
    </row>
    <row r="875" customFormat="false" ht="15" hidden="false" customHeight="false" outlineLevel="0" collapsed="false">
      <c r="A875" s="0" t="str">
        <f aca="false">IF(Applications!S381="","",INT(Applications!H381)+0.3+ROW()/1000000)</f>
        <v/>
      </c>
      <c r="B875" s="0" t="str">
        <f aca="true">IF(Applications!H381&lt;TODAY(),"Overdue · ","Follow up · ")&amp;Applications!C381</f>
        <v>Overdue · </v>
      </c>
      <c r="C875" s="0" t="str">
        <f aca="false">B875</f>
        <v>Overdue · </v>
      </c>
    </row>
    <row r="876" customFormat="false" ht="15" hidden="false" customHeight="false" outlineLevel="0" collapsed="false">
      <c r="A876" s="0" t="str">
        <f aca="false">IF(Applications!S382="","",INT(Applications!H382)+0.3+ROW()/1000000)</f>
        <v/>
      </c>
      <c r="B876" s="0" t="str">
        <f aca="true">IF(Applications!H382&lt;TODAY(),"Overdue · ","Follow up · ")&amp;Applications!C382</f>
        <v>Overdue · </v>
      </c>
      <c r="C876" s="0" t="str">
        <f aca="false">B876</f>
        <v>Overdue · </v>
      </c>
    </row>
    <row r="877" customFormat="false" ht="15" hidden="false" customHeight="false" outlineLevel="0" collapsed="false">
      <c r="A877" s="0" t="str">
        <f aca="false">IF(Applications!S383="","",INT(Applications!H383)+0.3+ROW()/1000000)</f>
        <v/>
      </c>
      <c r="B877" s="0" t="str">
        <f aca="true">IF(Applications!H383&lt;TODAY(),"Overdue · ","Follow up · ")&amp;Applications!C383</f>
        <v>Overdue · </v>
      </c>
      <c r="C877" s="0" t="str">
        <f aca="false">B877</f>
        <v>Overdue · </v>
      </c>
    </row>
    <row r="878" customFormat="false" ht="15" hidden="false" customHeight="false" outlineLevel="0" collapsed="false">
      <c r="A878" s="0" t="str">
        <f aca="false">IF(Applications!S384="","",INT(Applications!H384)+0.3+ROW()/1000000)</f>
        <v/>
      </c>
      <c r="B878" s="0" t="str">
        <f aca="true">IF(Applications!H384&lt;TODAY(),"Overdue · ","Follow up · ")&amp;Applications!C384</f>
        <v>Overdue · </v>
      </c>
      <c r="C878" s="0" t="str">
        <f aca="false">B878</f>
        <v>Overdue · </v>
      </c>
    </row>
    <row r="879" customFormat="false" ht="15" hidden="false" customHeight="false" outlineLevel="0" collapsed="false">
      <c r="A879" s="0" t="str">
        <f aca="false">IF(Applications!S385="","",INT(Applications!H385)+0.3+ROW()/1000000)</f>
        <v/>
      </c>
      <c r="B879" s="0" t="str">
        <f aca="true">IF(Applications!H385&lt;TODAY(),"Overdue · ","Follow up · ")&amp;Applications!C385</f>
        <v>Overdue · </v>
      </c>
      <c r="C879" s="0" t="str">
        <f aca="false">B879</f>
        <v>Overdue · </v>
      </c>
    </row>
    <row r="880" customFormat="false" ht="15" hidden="false" customHeight="false" outlineLevel="0" collapsed="false">
      <c r="A880" s="0" t="str">
        <f aca="false">IF(Applications!S386="","",INT(Applications!H386)+0.3+ROW()/1000000)</f>
        <v/>
      </c>
      <c r="B880" s="0" t="str">
        <f aca="true">IF(Applications!H386&lt;TODAY(),"Overdue · ","Follow up · ")&amp;Applications!C386</f>
        <v>Overdue · </v>
      </c>
      <c r="C880" s="0" t="str">
        <f aca="false">B880</f>
        <v>Overdue · </v>
      </c>
    </row>
    <row r="881" customFormat="false" ht="15" hidden="false" customHeight="false" outlineLevel="0" collapsed="false">
      <c r="A881" s="0" t="str">
        <f aca="false">IF(Applications!S387="","",INT(Applications!H387)+0.3+ROW()/1000000)</f>
        <v/>
      </c>
      <c r="B881" s="0" t="str">
        <f aca="true">IF(Applications!H387&lt;TODAY(),"Overdue · ","Follow up · ")&amp;Applications!C387</f>
        <v>Overdue · </v>
      </c>
      <c r="C881" s="0" t="str">
        <f aca="false">B881</f>
        <v>Overdue · </v>
      </c>
    </row>
    <row r="882" customFormat="false" ht="15" hidden="false" customHeight="false" outlineLevel="0" collapsed="false">
      <c r="A882" s="0" t="str">
        <f aca="false">IF(Applications!S388="","",INT(Applications!H388)+0.3+ROW()/1000000)</f>
        <v/>
      </c>
      <c r="B882" s="0" t="str">
        <f aca="true">IF(Applications!H388&lt;TODAY(),"Overdue · ","Follow up · ")&amp;Applications!C388</f>
        <v>Overdue · </v>
      </c>
      <c r="C882" s="0" t="str">
        <f aca="false">B882</f>
        <v>Overdue · </v>
      </c>
    </row>
    <row r="883" customFormat="false" ht="15" hidden="false" customHeight="false" outlineLevel="0" collapsed="false">
      <c r="A883" s="0" t="str">
        <f aca="false">IF(Applications!S389="","",INT(Applications!H389)+0.3+ROW()/1000000)</f>
        <v/>
      </c>
      <c r="B883" s="0" t="str">
        <f aca="true">IF(Applications!H389&lt;TODAY(),"Overdue · ","Follow up · ")&amp;Applications!C389</f>
        <v>Overdue · </v>
      </c>
      <c r="C883" s="0" t="str">
        <f aca="false">B883</f>
        <v>Overdue · </v>
      </c>
    </row>
    <row r="884" customFormat="false" ht="15" hidden="false" customHeight="false" outlineLevel="0" collapsed="false">
      <c r="A884" s="0" t="str">
        <f aca="false">IF(Applications!S390="","",INT(Applications!H390)+0.3+ROW()/1000000)</f>
        <v/>
      </c>
      <c r="B884" s="0" t="str">
        <f aca="true">IF(Applications!H390&lt;TODAY(),"Overdue · ","Follow up · ")&amp;Applications!C390</f>
        <v>Overdue · </v>
      </c>
      <c r="C884" s="0" t="str">
        <f aca="false">B884</f>
        <v>Overdue · </v>
      </c>
    </row>
    <row r="885" customFormat="false" ht="15" hidden="false" customHeight="false" outlineLevel="0" collapsed="false">
      <c r="A885" s="0" t="str">
        <f aca="false">IF(Applications!S391="","",INT(Applications!H391)+0.3+ROW()/1000000)</f>
        <v/>
      </c>
      <c r="B885" s="0" t="str">
        <f aca="true">IF(Applications!H391&lt;TODAY(),"Overdue · ","Follow up · ")&amp;Applications!C391</f>
        <v>Overdue · </v>
      </c>
      <c r="C885" s="0" t="str">
        <f aca="false">B885</f>
        <v>Overdue · </v>
      </c>
    </row>
    <row r="886" customFormat="false" ht="15" hidden="false" customHeight="false" outlineLevel="0" collapsed="false">
      <c r="A886" s="0" t="str">
        <f aca="false">IF(Applications!S392="","",INT(Applications!H392)+0.3+ROW()/1000000)</f>
        <v/>
      </c>
      <c r="B886" s="0" t="str">
        <f aca="true">IF(Applications!H392&lt;TODAY(),"Overdue · ","Follow up · ")&amp;Applications!C392</f>
        <v>Overdue · </v>
      </c>
      <c r="C886" s="0" t="str">
        <f aca="false">B886</f>
        <v>Overdue · </v>
      </c>
    </row>
    <row r="887" customFormat="false" ht="15" hidden="false" customHeight="false" outlineLevel="0" collapsed="false">
      <c r="A887" s="0" t="str">
        <f aca="false">IF(Applications!S393="","",INT(Applications!H393)+0.3+ROW()/1000000)</f>
        <v/>
      </c>
      <c r="B887" s="0" t="str">
        <f aca="true">IF(Applications!H393&lt;TODAY(),"Overdue · ","Follow up · ")&amp;Applications!C393</f>
        <v>Overdue · </v>
      </c>
      <c r="C887" s="0" t="str">
        <f aca="false">B887</f>
        <v>Overdue · </v>
      </c>
    </row>
    <row r="888" customFormat="false" ht="15" hidden="false" customHeight="false" outlineLevel="0" collapsed="false">
      <c r="A888" s="0" t="str">
        <f aca="false">IF(Applications!S394="","",INT(Applications!H394)+0.3+ROW()/1000000)</f>
        <v/>
      </c>
      <c r="B888" s="0" t="str">
        <f aca="true">IF(Applications!H394&lt;TODAY(),"Overdue · ","Follow up · ")&amp;Applications!C394</f>
        <v>Overdue · </v>
      </c>
      <c r="C888" s="0" t="str">
        <f aca="false">B888</f>
        <v>Overdue · </v>
      </c>
    </row>
    <row r="889" customFormat="false" ht="15" hidden="false" customHeight="false" outlineLevel="0" collapsed="false">
      <c r="A889" s="0" t="str">
        <f aca="false">IF(Applications!S395="","",INT(Applications!H395)+0.3+ROW()/1000000)</f>
        <v/>
      </c>
      <c r="B889" s="0" t="str">
        <f aca="true">IF(Applications!H395&lt;TODAY(),"Overdue · ","Follow up · ")&amp;Applications!C395</f>
        <v>Overdue · </v>
      </c>
      <c r="C889" s="0" t="str">
        <f aca="false">B889</f>
        <v>Overdue · </v>
      </c>
    </row>
    <row r="890" customFormat="false" ht="15" hidden="false" customHeight="false" outlineLevel="0" collapsed="false">
      <c r="A890" s="0" t="str">
        <f aca="false">IF(Applications!S396="","",INT(Applications!H396)+0.3+ROW()/1000000)</f>
        <v/>
      </c>
      <c r="B890" s="0" t="str">
        <f aca="true">IF(Applications!H396&lt;TODAY(),"Overdue · ","Follow up · ")&amp;Applications!C396</f>
        <v>Overdue · </v>
      </c>
      <c r="C890" s="0" t="str">
        <f aca="false">B890</f>
        <v>Overdue · </v>
      </c>
    </row>
    <row r="891" customFormat="false" ht="15" hidden="false" customHeight="false" outlineLevel="0" collapsed="false">
      <c r="A891" s="0" t="str">
        <f aca="false">IF(Applications!S397="","",INT(Applications!H397)+0.3+ROW()/1000000)</f>
        <v/>
      </c>
      <c r="B891" s="0" t="str">
        <f aca="true">IF(Applications!H397&lt;TODAY(),"Overdue · ","Follow up · ")&amp;Applications!C397</f>
        <v>Overdue · </v>
      </c>
      <c r="C891" s="0" t="str">
        <f aca="false">B891</f>
        <v>Overdue · </v>
      </c>
    </row>
    <row r="892" customFormat="false" ht="15" hidden="false" customHeight="false" outlineLevel="0" collapsed="false">
      <c r="A892" s="0" t="str">
        <f aca="false">IF(Applications!S398="","",INT(Applications!H398)+0.3+ROW()/1000000)</f>
        <v/>
      </c>
      <c r="B892" s="0" t="str">
        <f aca="true">IF(Applications!H398&lt;TODAY(),"Overdue · ","Follow up · ")&amp;Applications!C398</f>
        <v>Overdue · </v>
      </c>
      <c r="C892" s="0" t="str">
        <f aca="false">B892</f>
        <v>Overdue · </v>
      </c>
    </row>
    <row r="893" customFormat="false" ht="15" hidden="false" customHeight="false" outlineLevel="0" collapsed="false">
      <c r="A893" s="0" t="str">
        <f aca="false">IF(Applications!S399="","",INT(Applications!H399)+0.3+ROW()/1000000)</f>
        <v/>
      </c>
      <c r="B893" s="0" t="str">
        <f aca="true">IF(Applications!H399&lt;TODAY(),"Overdue · ","Follow up · ")&amp;Applications!C399</f>
        <v>Overdue · </v>
      </c>
      <c r="C893" s="0" t="str">
        <f aca="false">B893</f>
        <v>Overdue · </v>
      </c>
    </row>
    <row r="894" customFormat="false" ht="15" hidden="false" customHeight="false" outlineLevel="0" collapsed="false">
      <c r="A894" s="0" t="str">
        <f aca="false">IF(Applications!S400="","",INT(Applications!H400)+0.3+ROW()/1000000)</f>
        <v/>
      </c>
      <c r="B894" s="0" t="str">
        <f aca="true">IF(Applications!H400&lt;TODAY(),"Overdue · ","Follow up · ")&amp;Applications!C400</f>
        <v>Overdue · </v>
      </c>
      <c r="C894" s="0" t="str">
        <f aca="false">B894</f>
        <v>Overdue · </v>
      </c>
    </row>
    <row r="895" customFormat="false" ht="15" hidden="false" customHeight="false" outlineLevel="0" collapsed="false">
      <c r="A895" s="0" t="str">
        <f aca="false">IF(Applications!S401="","",INT(Applications!H401)+0.3+ROW()/1000000)</f>
        <v/>
      </c>
      <c r="B895" s="0" t="str">
        <f aca="true">IF(Applications!H401&lt;TODAY(),"Overdue · ","Follow up · ")&amp;Applications!C401</f>
        <v>Overdue · </v>
      </c>
      <c r="C895" s="0" t="str">
        <f aca="false">B895</f>
        <v>Overdue · </v>
      </c>
    </row>
    <row r="896" customFormat="false" ht="15" hidden="false" customHeight="false" outlineLevel="0" collapsed="false">
      <c r="A896" s="0" t="str">
        <f aca="false">IF(Applications!S402="","",INT(Applications!H402)+0.3+ROW()/1000000)</f>
        <v/>
      </c>
      <c r="B896" s="0" t="str">
        <f aca="true">IF(Applications!H402&lt;TODAY(),"Overdue · ","Follow up · ")&amp;Applications!C402</f>
        <v>Overdue · </v>
      </c>
      <c r="C896" s="0" t="str">
        <f aca="false">B896</f>
        <v>Overdue · </v>
      </c>
    </row>
    <row r="897" customFormat="false" ht="15" hidden="false" customHeight="false" outlineLevel="0" collapsed="false">
      <c r="A897" s="0" t="str">
        <f aca="false">IF(Applications!S403="","",INT(Applications!H403)+0.3+ROW()/1000000)</f>
        <v/>
      </c>
      <c r="B897" s="0" t="str">
        <f aca="true">IF(Applications!H403&lt;TODAY(),"Overdue · ","Follow up · ")&amp;Applications!C403</f>
        <v>Overdue · </v>
      </c>
      <c r="C897" s="0" t="str">
        <f aca="false">B897</f>
        <v>Overdue · </v>
      </c>
    </row>
    <row r="898" customFormat="false" ht="15" hidden="false" customHeight="false" outlineLevel="0" collapsed="false">
      <c r="A898" s="0" t="str">
        <f aca="false">IF(Applications!S404="","",INT(Applications!H404)+0.3+ROW()/1000000)</f>
        <v/>
      </c>
      <c r="B898" s="0" t="str">
        <f aca="true">IF(Applications!H404&lt;TODAY(),"Overdue · ","Follow up · ")&amp;Applications!C404</f>
        <v>Overdue · </v>
      </c>
      <c r="C898" s="0" t="str">
        <f aca="false">B898</f>
        <v>Overdue · </v>
      </c>
    </row>
    <row r="899" customFormat="false" ht="15" hidden="false" customHeight="false" outlineLevel="0" collapsed="false">
      <c r="A899" s="0" t="str">
        <f aca="false">IF(Applications!S405="","",INT(Applications!H405)+0.3+ROW()/1000000)</f>
        <v/>
      </c>
      <c r="B899" s="0" t="str">
        <f aca="true">IF(Applications!H405&lt;TODAY(),"Overdue · ","Follow up · ")&amp;Applications!C405</f>
        <v>Overdue · </v>
      </c>
      <c r="C899" s="0" t="str">
        <f aca="false">B899</f>
        <v>Overdue · </v>
      </c>
    </row>
    <row r="900" customFormat="false" ht="15" hidden="false" customHeight="false" outlineLevel="0" collapsed="false">
      <c r="A900" s="0" t="str">
        <f aca="false">IF(Applications!S406="","",INT(Applications!H406)+0.3+ROW()/1000000)</f>
        <v/>
      </c>
      <c r="B900" s="0" t="str">
        <f aca="true">IF(Applications!H406&lt;TODAY(),"Overdue · ","Follow up · ")&amp;Applications!C406</f>
        <v>Overdue · </v>
      </c>
      <c r="C900" s="0" t="str">
        <f aca="false">B900</f>
        <v>Overdue · </v>
      </c>
    </row>
    <row r="901" customFormat="false" ht="15" hidden="false" customHeight="false" outlineLevel="0" collapsed="false">
      <c r="A901" s="0" t="str">
        <f aca="false">IF(Applications!S407="","",INT(Applications!H407)+0.3+ROW()/1000000)</f>
        <v/>
      </c>
      <c r="B901" s="0" t="str">
        <f aca="true">IF(Applications!H407&lt;TODAY(),"Overdue · ","Follow up · ")&amp;Applications!C407</f>
        <v>Overdue · </v>
      </c>
      <c r="C901" s="0" t="str">
        <f aca="false">B901</f>
        <v>Overdue · </v>
      </c>
    </row>
    <row r="902" customFormat="false" ht="15" hidden="false" customHeight="false" outlineLevel="0" collapsed="false">
      <c r="A902" s="0" t="str">
        <f aca="false">IF(Applications!S408="","",INT(Applications!H408)+0.3+ROW()/1000000)</f>
        <v/>
      </c>
      <c r="B902" s="0" t="str">
        <f aca="true">IF(Applications!H408&lt;TODAY(),"Overdue · ","Follow up · ")&amp;Applications!C408</f>
        <v>Overdue · </v>
      </c>
      <c r="C902" s="0" t="str">
        <f aca="false">B902</f>
        <v>Overdue · </v>
      </c>
    </row>
    <row r="903" customFormat="false" ht="15" hidden="false" customHeight="false" outlineLevel="0" collapsed="false">
      <c r="A903" s="0" t="str">
        <f aca="false">IF(Applications!S409="","",INT(Applications!H409)+0.3+ROW()/1000000)</f>
        <v/>
      </c>
      <c r="B903" s="0" t="str">
        <f aca="true">IF(Applications!H409&lt;TODAY(),"Overdue · ","Follow up · ")&amp;Applications!C409</f>
        <v>Overdue · </v>
      </c>
      <c r="C903" s="0" t="str">
        <f aca="false">B903</f>
        <v>Overdue · </v>
      </c>
    </row>
    <row r="904" customFormat="false" ht="15" hidden="false" customHeight="false" outlineLevel="0" collapsed="false">
      <c r="A904" s="0" t="str">
        <f aca="false">IF(Applications!S410="","",INT(Applications!H410)+0.3+ROW()/1000000)</f>
        <v/>
      </c>
      <c r="B904" s="0" t="str">
        <f aca="true">IF(Applications!H410&lt;TODAY(),"Overdue · ","Follow up · ")&amp;Applications!C410</f>
        <v>Overdue · </v>
      </c>
      <c r="C904" s="0" t="str">
        <f aca="false">B904</f>
        <v>Overdue · </v>
      </c>
    </row>
    <row r="905" customFormat="false" ht="15" hidden="false" customHeight="false" outlineLevel="0" collapsed="false">
      <c r="A905" s="0" t="str">
        <f aca="false">IF(Applications!S411="","",INT(Applications!H411)+0.3+ROW()/1000000)</f>
        <v/>
      </c>
      <c r="B905" s="0" t="str">
        <f aca="true">IF(Applications!H411&lt;TODAY(),"Overdue · ","Follow up · ")&amp;Applications!C411</f>
        <v>Overdue · </v>
      </c>
      <c r="C905" s="0" t="str">
        <f aca="false">B905</f>
        <v>Overdue · </v>
      </c>
    </row>
    <row r="906" customFormat="false" ht="15" hidden="false" customHeight="false" outlineLevel="0" collapsed="false">
      <c r="A906" s="0" t="str">
        <f aca="false">IF(Applications!S412="","",INT(Applications!H412)+0.3+ROW()/1000000)</f>
        <v/>
      </c>
      <c r="B906" s="0" t="str">
        <f aca="true">IF(Applications!H412&lt;TODAY(),"Overdue · ","Follow up · ")&amp;Applications!C412</f>
        <v>Overdue · </v>
      </c>
      <c r="C906" s="0" t="str">
        <f aca="false">B906</f>
        <v>Overdue · </v>
      </c>
    </row>
    <row r="907" customFormat="false" ht="15" hidden="false" customHeight="false" outlineLevel="0" collapsed="false">
      <c r="A907" s="0" t="str">
        <f aca="false">IF(Applications!S413="","",INT(Applications!H413)+0.3+ROW()/1000000)</f>
        <v/>
      </c>
      <c r="B907" s="0" t="str">
        <f aca="true">IF(Applications!H413&lt;TODAY(),"Overdue · ","Follow up · ")&amp;Applications!C413</f>
        <v>Overdue · </v>
      </c>
      <c r="C907" s="0" t="str">
        <f aca="false">B907</f>
        <v>Overdue · </v>
      </c>
    </row>
    <row r="908" customFormat="false" ht="15" hidden="false" customHeight="false" outlineLevel="0" collapsed="false">
      <c r="A908" s="0" t="str">
        <f aca="false">IF(Applications!S414="","",INT(Applications!H414)+0.3+ROW()/1000000)</f>
        <v/>
      </c>
      <c r="B908" s="0" t="str">
        <f aca="true">IF(Applications!H414&lt;TODAY(),"Overdue · ","Follow up · ")&amp;Applications!C414</f>
        <v>Overdue · </v>
      </c>
      <c r="C908" s="0" t="str">
        <f aca="false">B908</f>
        <v>Overdue · </v>
      </c>
    </row>
    <row r="909" customFormat="false" ht="15" hidden="false" customHeight="false" outlineLevel="0" collapsed="false">
      <c r="A909" s="0" t="str">
        <f aca="false">IF(Applications!S415="","",INT(Applications!H415)+0.3+ROW()/1000000)</f>
        <v/>
      </c>
      <c r="B909" s="0" t="str">
        <f aca="true">IF(Applications!H415&lt;TODAY(),"Overdue · ","Follow up · ")&amp;Applications!C415</f>
        <v>Overdue · </v>
      </c>
      <c r="C909" s="0" t="str">
        <f aca="false">B909</f>
        <v>Overdue · </v>
      </c>
    </row>
    <row r="910" customFormat="false" ht="15" hidden="false" customHeight="false" outlineLevel="0" collapsed="false">
      <c r="A910" s="0" t="str">
        <f aca="false">IF(Applications!S416="","",INT(Applications!H416)+0.3+ROW()/1000000)</f>
        <v/>
      </c>
      <c r="B910" s="0" t="str">
        <f aca="true">IF(Applications!H416&lt;TODAY(),"Overdue · ","Follow up · ")&amp;Applications!C416</f>
        <v>Overdue · </v>
      </c>
      <c r="C910" s="0" t="str">
        <f aca="false">B910</f>
        <v>Overdue · </v>
      </c>
    </row>
    <row r="911" customFormat="false" ht="15" hidden="false" customHeight="false" outlineLevel="0" collapsed="false">
      <c r="A911" s="0" t="str">
        <f aca="false">IF(Applications!S417="","",INT(Applications!H417)+0.3+ROW()/1000000)</f>
        <v/>
      </c>
      <c r="B911" s="0" t="str">
        <f aca="true">IF(Applications!H417&lt;TODAY(),"Overdue · ","Follow up · ")&amp;Applications!C417</f>
        <v>Overdue · </v>
      </c>
      <c r="C911" s="0" t="str">
        <f aca="false">B911</f>
        <v>Overdue · </v>
      </c>
    </row>
    <row r="912" customFormat="false" ht="15" hidden="false" customHeight="false" outlineLevel="0" collapsed="false">
      <c r="A912" s="0" t="str">
        <f aca="false">IF(Applications!S418="","",INT(Applications!H418)+0.3+ROW()/1000000)</f>
        <v/>
      </c>
      <c r="B912" s="0" t="str">
        <f aca="true">IF(Applications!H418&lt;TODAY(),"Overdue · ","Follow up · ")&amp;Applications!C418</f>
        <v>Overdue · </v>
      </c>
      <c r="C912" s="0" t="str">
        <f aca="false">B912</f>
        <v>Overdue · </v>
      </c>
    </row>
    <row r="913" customFormat="false" ht="15" hidden="false" customHeight="false" outlineLevel="0" collapsed="false">
      <c r="A913" s="0" t="str">
        <f aca="false">IF(Applications!S419="","",INT(Applications!H419)+0.3+ROW()/1000000)</f>
        <v/>
      </c>
      <c r="B913" s="0" t="str">
        <f aca="true">IF(Applications!H419&lt;TODAY(),"Overdue · ","Follow up · ")&amp;Applications!C419</f>
        <v>Overdue · </v>
      </c>
      <c r="C913" s="0" t="str">
        <f aca="false">B913</f>
        <v>Overdue · </v>
      </c>
    </row>
    <row r="914" customFormat="false" ht="15" hidden="false" customHeight="false" outlineLevel="0" collapsed="false">
      <c r="A914" s="0" t="str">
        <f aca="false">IF(Applications!S420="","",INT(Applications!H420)+0.3+ROW()/1000000)</f>
        <v/>
      </c>
      <c r="B914" s="0" t="str">
        <f aca="true">IF(Applications!H420&lt;TODAY(),"Overdue · ","Follow up · ")&amp;Applications!C420</f>
        <v>Overdue · </v>
      </c>
      <c r="C914" s="0" t="str">
        <f aca="false">B914</f>
        <v>Overdue · </v>
      </c>
    </row>
    <row r="915" customFormat="false" ht="15" hidden="false" customHeight="false" outlineLevel="0" collapsed="false">
      <c r="A915" s="0" t="str">
        <f aca="false">IF(Applications!S421="","",INT(Applications!H421)+0.3+ROW()/1000000)</f>
        <v/>
      </c>
      <c r="B915" s="0" t="str">
        <f aca="true">IF(Applications!H421&lt;TODAY(),"Overdue · ","Follow up · ")&amp;Applications!C421</f>
        <v>Overdue · </v>
      </c>
      <c r="C915" s="0" t="str">
        <f aca="false">B915</f>
        <v>Overdue · </v>
      </c>
    </row>
    <row r="916" customFormat="false" ht="15" hidden="false" customHeight="false" outlineLevel="0" collapsed="false">
      <c r="A916" s="0" t="str">
        <f aca="false">IF(Applications!S422="","",INT(Applications!H422)+0.3+ROW()/1000000)</f>
        <v/>
      </c>
      <c r="B916" s="0" t="str">
        <f aca="true">IF(Applications!H422&lt;TODAY(),"Overdue · ","Follow up · ")&amp;Applications!C422</f>
        <v>Overdue · </v>
      </c>
      <c r="C916" s="0" t="str">
        <f aca="false">B916</f>
        <v>Overdue · </v>
      </c>
    </row>
    <row r="917" customFormat="false" ht="15" hidden="false" customHeight="false" outlineLevel="0" collapsed="false">
      <c r="A917" s="0" t="str">
        <f aca="false">IF(Applications!S423="","",INT(Applications!H423)+0.3+ROW()/1000000)</f>
        <v/>
      </c>
      <c r="B917" s="0" t="str">
        <f aca="true">IF(Applications!H423&lt;TODAY(),"Overdue · ","Follow up · ")&amp;Applications!C423</f>
        <v>Overdue · </v>
      </c>
      <c r="C917" s="0" t="str">
        <f aca="false">B917</f>
        <v>Overdue · </v>
      </c>
    </row>
    <row r="918" customFormat="false" ht="15" hidden="false" customHeight="false" outlineLevel="0" collapsed="false">
      <c r="A918" s="0" t="str">
        <f aca="false">IF(Applications!S424="","",INT(Applications!H424)+0.3+ROW()/1000000)</f>
        <v/>
      </c>
      <c r="B918" s="0" t="str">
        <f aca="true">IF(Applications!H424&lt;TODAY(),"Overdue · ","Follow up · ")&amp;Applications!C424</f>
        <v>Overdue · </v>
      </c>
      <c r="C918" s="0" t="str">
        <f aca="false">B918</f>
        <v>Overdue · </v>
      </c>
    </row>
    <row r="919" customFormat="false" ht="15" hidden="false" customHeight="false" outlineLevel="0" collapsed="false">
      <c r="A919" s="0" t="str">
        <f aca="false">IF(Applications!S425="","",INT(Applications!H425)+0.3+ROW()/1000000)</f>
        <v/>
      </c>
      <c r="B919" s="0" t="str">
        <f aca="true">IF(Applications!H425&lt;TODAY(),"Overdue · ","Follow up · ")&amp;Applications!C425</f>
        <v>Overdue · </v>
      </c>
      <c r="C919" s="0" t="str">
        <f aca="false">B919</f>
        <v>Overdue · </v>
      </c>
    </row>
    <row r="920" customFormat="false" ht="15" hidden="false" customHeight="false" outlineLevel="0" collapsed="false">
      <c r="A920" s="0" t="str">
        <f aca="false">IF(Applications!S426="","",INT(Applications!H426)+0.3+ROW()/1000000)</f>
        <v/>
      </c>
      <c r="B920" s="0" t="str">
        <f aca="true">IF(Applications!H426&lt;TODAY(),"Overdue · ","Follow up · ")&amp;Applications!C426</f>
        <v>Overdue · </v>
      </c>
      <c r="C920" s="0" t="str">
        <f aca="false">B920</f>
        <v>Overdue · </v>
      </c>
    </row>
    <row r="921" customFormat="false" ht="15" hidden="false" customHeight="false" outlineLevel="0" collapsed="false">
      <c r="A921" s="0" t="str">
        <f aca="false">IF(Applications!S427="","",INT(Applications!H427)+0.3+ROW()/1000000)</f>
        <v/>
      </c>
      <c r="B921" s="0" t="str">
        <f aca="true">IF(Applications!H427&lt;TODAY(),"Overdue · ","Follow up · ")&amp;Applications!C427</f>
        <v>Overdue · </v>
      </c>
      <c r="C921" s="0" t="str">
        <f aca="false">B921</f>
        <v>Overdue · </v>
      </c>
    </row>
    <row r="922" customFormat="false" ht="15" hidden="false" customHeight="false" outlineLevel="0" collapsed="false">
      <c r="A922" s="0" t="str">
        <f aca="false">IF(Applications!S428="","",INT(Applications!H428)+0.3+ROW()/1000000)</f>
        <v/>
      </c>
      <c r="B922" s="0" t="str">
        <f aca="true">IF(Applications!H428&lt;TODAY(),"Overdue · ","Follow up · ")&amp;Applications!C428</f>
        <v>Overdue · </v>
      </c>
      <c r="C922" s="0" t="str">
        <f aca="false">B922</f>
        <v>Overdue · </v>
      </c>
    </row>
    <row r="923" customFormat="false" ht="15" hidden="false" customHeight="false" outlineLevel="0" collapsed="false">
      <c r="A923" s="0" t="str">
        <f aca="false">IF(Applications!S429="","",INT(Applications!H429)+0.3+ROW()/1000000)</f>
        <v/>
      </c>
      <c r="B923" s="0" t="str">
        <f aca="true">IF(Applications!H429&lt;TODAY(),"Overdue · ","Follow up · ")&amp;Applications!C429</f>
        <v>Overdue · </v>
      </c>
      <c r="C923" s="0" t="str">
        <f aca="false">B923</f>
        <v>Overdue · </v>
      </c>
    </row>
    <row r="924" customFormat="false" ht="15" hidden="false" customHeight="false" outlineLevel="0" collapsed="false">
      <c r="A924" s="0" t="str">
        <f aca="false">IF(Applications!S430="","",INT(Applications!H430)+0.3+ROW()/1000000)</f>
        <v/>
      </c>
      <c r="B924" s="0" t="str">
        <f aca="true">IF(Applications!H430&lt;TODAY(),"Overdue · ","Follow up · ")&amp;Applications!C430</f>
        <v>Overdue · </v>
      </c>
      <c r="C924" s="0" t="str">
        <f aca="false">B924</f>
        <v>Overdue · </v>
      </c>
    </row>
    <row r="925" customFormat="false" ht="15" hidden="false" customHeight="false" outlineLevel="0" collapsed="false">
      <c r="A925" s="0" t="str">
        <f aca="false">IF(Applications!S431="","",INT(Applications!H431)+0.3+ROW()/1000000)</f>
        <v/>
      </c>
      <c r="B925" s="0" t="str">
        <f aca="true">IF(Applications!H431&lt;TODAY(),"Overdue · ","Follow up · ")&amp;Applications!C431</f>
        <v>Overdue · </v>
      </c>
      <c r="C925" s="0" t="str">
        <f aca="false">B925</f>
        <v>Overdue · </v>
      </c>
    </row>
    <row r="926" customFormat="false" ht="15" hidden="false" customHeight="false" outlineLevel="0" collapsed="false">
      <c r="A926" s="0" t="str">
        <f aca="false">IF(Applications!S432="","",INT(Applications!H432)+0.3+ROW()/1000000)</f>
        <v/>
      </c>
      <c r="B926" s="0" t="str">
        <f aca="true">IF(Applications!H432&lt;TODAY(),"Overdue · ","Follow up · ")&amp;Applications!C432</f>
        <v>Overdue · </v>
      </c>
      <c r="C926" s="0" t="str">
        <f aca="false">B926</f>
        <v>Overdue · </v>
      </c>
    </row>
    <row r="927" customFormat="false" ht="15" hidden="false" customHeight="false" outlineLevel="0" collapsed="false">
      <c r="A927" s="0" t="str">
        <f aca="false">IF(Applications!S433="","",INT(Applications!H433)+0.3+ROW()/1000000)</f>
        <v/>
      </c>
      <c r="B927" s="0" t="str">
        <f aca="true">IF(Applications!H433&lt;TODAY(),"Overdue · ","Follow up · ")&amp;Applications!C433</f>
        <v>Overdue · </v>
      </c>
      <c r="C927" s="0" t="str">
        <f aca="false">B927</f>
        <v>Overdue · </v>
      </c>
    </row>
    <row r="928" customFormat="false" ht="15" hidden="false" customHeight="false" outlineLevel="0" collapsed="false">
      <c r="A928" s="0" t="str">
        <f aca="false">IF(Applications!S434="","",INT(Applications!H434)+0.3+ROW()/1000000)</f>
        <v/>
      </c>
      <c r="B928" s="0" t="str">
        <f aca="true">IF(Applications!H434&lt;TODAY(),"Overdue · ","Follow up · ")&amp;Applications!C434</f>
        <v>Overdue · </v>
      </c>
      <c r="C928" s="0" t="str">
        <f aca="false">B928</f>
        <v>Overdue · </v>
      </c>
    </row>
    <row r="929" customFormat="false" ht="15" hidden="false" customHeight="false" outlineLevel="0" collapsed="false">
      <c r="A929" s="0" t="str">
        <f aca="false">IF(Applications!S435="","",INT(Applications!H435)+0.3+ROW()/1000000)</f>
        <v/>
      </c>
      <c r="B929" s="0" t="str">
        <f aca="true">IF(Applications!H435&lt;TODAY(),"Overdue · ","Follow up · ")&amp;Applications!C435</f>
        <v>Overdue · </v>
      </c>
      <c r="C929" s="0" t="str">
        <f aca="false">B929</f>
        <v>Overdue · </v>
      </c>
    </row>
    <row r="930" customFormat="false" ht="15" hidden="false" customHeight="false" outlineLevel="0" collapsed="false">
      <c r="A930" s="0" t="str">
        <f aca="false">IF(Applications!S436="","",INT(Applications!H436)+0.3+ROW()/1000000)</f>
        <v/>
      </c>
      <c r="B930" s="0" t="str">
        <f aca="true">IF(Applications!H436&lt;TODAY(),"Overdue · ","Follow up · ")&amp;Applications!C436</f>
        <v>Overdue · </v>
      </c>
      <c r="C930" s="0" t="str">
        <f aca="false">B930</f>
        <v>Overdue · </v>
      </c>
    </row>
    <row r="931" customFormat="false" ht="15" hidden="false" customHeight="false" outlineLevel="0" collapsed="false">
      <c r="A931" s="0" t="str">
        <f aca="false">IF(Applications!S437="","",INT(Applications!H437)+0.3+ROW()/1000000)</f>
        <v/>
      </c>
      <c r="B931" s="0" t="str">
        <f aca="true">IF(Applications!H437&lt;TODAY(),"Overdue · ","Follow up · ")&amp;Applications!C437</f>
        <v>Overdue · </v>
      </c>
      <c r="C931" s="0" t="str">
        <f aca="false">B931</f>
        <v>Overdue · </v>
      </c>
    </row>
    <row r="932" customFormat="false" ht="15" hidden="false" customHeight="false" outlineLevel="0" collapsed="false">
      <c r="A932" s="0" t="str">
        <f aca="false">IF(Applications!S438="","",INT(Applications!H438)+0.3+ROW()/1000000)</f>
        <v/>
      </c>
      <c r="B932" s="0" t="str">
        <f aca="true">IF(Applications!H438&lt;TODAY(),"Overdue · ","Follow up · ")&amp;Applications!C438</f>
        <v>Overdue · </v>
      </c>
      <c r="C932" s="0" t="str">
        <f aca="false">B932</f>
        <v>Overdue · </v>
      </c>
    </row>
    <row r="933" customFormat="false" ht="15" hidden="false" customHeight="false" outlineLevel="0" collapsed="false">
      <c r="A933" s="0" t="str">
        <f aca="false">IF(Applications!S439="","",INT(Applications!H439)+0.3+ROW()/1000000)</f>
        <v/>
      </c>
      <c r="B933" s="0" t="str">
        <f aca="true">IF(Applications!H439&lt;TODAY(),"Overdue · ","Follow up · ")&amp;Applications!C439</f>
        <v>Overdue · </v>
      </c>
      <c r="C933" s="0" t="str">
        <f aca="false">B933</f>
        <v>Overdue · </v>
      </c>
    </row>
    <row r="934" customFormat="false" ht="15" hidden="false" customHeight="false" outlineLevel="0" collapsed="false">
      <c r="A934" s="0" t="str">
        <f aca="false">IF(Applications!S440="","",INT(Applications!H440)+0.3+ROW()/1000000)</f>
        <v/>
      </c>
      <c r="B934" s="0" t="str">
        <f aca="true">IF(Applications!H440&lt;TODAY(),"Overdue · ","Follow up · ")&amp;Applications!C440</f>
        <v>Overdue · </v>
      </c>
      <c r="C934" s="0" t="str">
        <f aca="false">B934</f>
        <v>Overdue · </v>
      </c>
    </row>
    <row r="935" customFormat="false" ht="15" hidden="false" customHeight="false" outlineLevel="0" collapsed="false">
      <c r="A935" s="0" t="str">
        <f aca="false">IF(Applications!S441="","",INT(Applications!H441)+0.3+ROW()/1000000)</f>
        <v/>
      </c>
      <c r="B935" s="0" t="str">
        <f aca="true">IF(Applications!H441&lt;TODAY(),"Overdue · ","Follow up · ")&amp;Applications!C441</f>
        <v>Overdue · </v>
      </c>
      <c r="C935" s="0" t="str">
        <f aca="false">B935</f>
        <v>Overdue · </v>
      </c>
    </row>
    <row r="936" customFormat="false" ht="15" hidden="false" customHeight="false" outlineLevel="0" collapsed="false">
      <c r="A936" s="0" t="str">
        <f aca="false">IF(Applications!S442="","",INT(Applications!H442)+0.3+ROW()/1000000)</f>
        <v/>
      </c>
      <c r="B936" s="0" t="str">
        <f aca="true">IF(Applications!H442&lt;TODAY(),"Overdue · ","Follow up · ")&amp;Applications!C442</f>
        <v>Overdue · </v>
      </c>
      <c r="C936" s="0" t="str">
        <f aca="false">B936</f>
        <v>Overdue · </v>
      </c>
    </row>
    <row r="937" customFormat="false" ht="15" hidden="false" customHeight="false" outlineLevel="0" collapsed="false">
      <c r="A937" s="0" t="str">
        <f aca="false">IF(Applications!S443="","",INT(Applications!H443)+0.3+ROW()/1000000)</f>
        <v/>
      </c>
      <c r="B937" s="0" t="str">
        <f aca="true">IF(Applications!H443&lt;TODAY(),"Overdue · ","Follow up · ")&amp;Applications!C443</f>
        <v>Overdue · </v>
      </c>
      <c r="C937" s="0" t="str">
        <f aca="false">B937</f>
        <v>Overdue · </v>
      </c>
    </row>
    <row r="938" customFormat="false" ht="15" hidden="false" customHeight="false" outlineLevel="0" collapsed="false">
      <c r="A938" s="0" t="str">
        <f aca="false">IF(Applications!S444="","",INT(Applications!H444)+0.3+ROW()/1000000)</f>
        <v/>
      </c>
      <c r="B938" s="0" t="str">
        <f aca="true">IF(Applications!H444&lt;TODAY(),"Overdue · ","Follow up · ")&amp;Applications!C444</f>
        <v>Overdue · </v>
      </c>
      <c r="C938" s="0" t="str">
        <f aca="false">B938</f>
        <v>Overdue · </v>
      </c>
    </row>
    <row r="939" customFormat="false" ht="15" hidden="false" customHeight="false" outlineLevel="0" collapsed="false">
      <c r="A939" s="0" t="str">
        <f aca="false">IF(Applications!S445="","",INT(Applications!H445)+0.3+ROW()/1000000)</f>
        <v/>
      </c>
      <c r="B939" s="0" t="str">
        <f aca="true">IF(Applications!H445&lt;TODAY(),"Overdue · ","Follow up · ")&amp;Applications!C445</f>
        <v>Overdue · </v>
      </c>
      <c r="C939" s="0" t="str">
        <f aca="false">B939</f>
        <v>Overdue · </v>
      </c>
    </row>
    <row r="940" customFormat="false" ht="15" hidden="false" customHeight="false" outlineLevel="0" collapsed="false">
      <c r="A940" s="0" t="str">
        <f aca="false">IF(Applications!S446="","",INT(Applications!H446)+0.3+ROW()/1000000)</f>
        <v/>
      </c>
      <c r="B940" s="0" t="str">
        <f aca="true">IF(Applications!H446&lt;TODAY(),"Overdue · ","Follow up · ")&amp;Applications!C446</f>
        <v>Overdue · </v>
      </c>
      <c r="C940" s="0" t="str">
        <f aca="false">B940</f>
        <v>Overdue · </v>
      </c>
    </row>
    <row r="941" customFormat="false" ht="15" hidden="false" customHeight="false" outlineLevel="0" collapsed="false">
      <c r="A941" s="0" t="str">
        <f aca="false">IF(Applications!S447="","",INT(Applications!H447)+0.3+ROW()/1000000)</f>
        <v/>
      </c>
      <c r="B941" s="0" t="str">
        <f aca="true">IF(Applications!H447&lt;TODAY(),"Overdue · ","Follow up · ")&amp;Applications!C447</f>
        <v>Overdue · </v>
      </c>
      <c r="C941" s="0" t="str">
        <f aca="false">B941</f>
        <v>Overdue · </v>
      </c>
    </row>
    <row r="942" customFormat="false" ht="15" hidden="false" customHeight="false" outlineLevel="0" collapsed="false">
      <c r="A942" s="0" t="str">
        <f aca="false">IF(Applications!S448="","",INT(Applications!H448)+0.3+ROW()/1000000)</f>
        <v/>
      </c>
      <c r="B942" s="0" t="str">
        <f aca="true">IF(Applications!H448&lt;TODAY(),"Overdue · ","Follow up · ")&amp;Applications!C448</f>
        <v>Overdue · </v>
      </c>
      <c r="C942" s="0" t="str">
        <f aca="false">B942</f>
        <v>Overdue · </v>
      </c>
    </row>
    <row r="943" customFormat="false" ht="15" hidden="false" customHeight="false" outlineLevel="0" collapsed="false">
      <c r="A943" s="0" t="str">
        <f aca="false">IF(Applications!S449="","",INT(Applications!H449)+0.3+ROW()/1000000)</f>
        <v/>
      </c>
      <c r="B943" s="0" t="str">
        <f aca="true">IF(Applications!H449&lt;TODAY(),"Overdue · ","Follow up · ")&amp;Applications!C449</f>
        <v>Overdue · </v>
      </c>
      <c r="C943" s="0" t="str">
        <f aca="false">B943</f>
        <v>Overdue · </v>
      </c>
    </row>
    <row r="944" customFormat="false" ht="15" hidden="false" customHeight="false" outlineLevel="0" collapsed="false">
      <c r="A944" s="0" t="str">
        <f aca="false">IF(Applications!S450="","",INT(Applications!H450)+0.3+ROW()/1000000)</f>
        <v/>
      </c>
      <c r="B944" s="0" t="str">
        <f aca="true">IF(Applications!H450&lt;TODAY(),"Overdue · ","Follow up · ")&amp;Applications!C450</f>
        <v>Overdue · </v>
      </c>
      <c r="C944" s="0" t="str">
        <f aca="false">B944</f>
        <v>Overdue · </v>
      </c>
    </row>
    <row r="945" customFormat="false" ht="15" hidden="false" customHeight="false" outlineLevel="0" collapsed="false">
      <c r="A945" s="0" t="str">
        <f aca="false">IF(Applications!S451="","",INT(Applications!H451)+0.3+ROW()/1000000)</f>
        <v/>
      </c>
      <c r="B945" s="0" t="str">
        <f aca="true">IF(Applications!H451&lt;TODAY(),"Overdue · ","Follow up · ")&amp;Applications!C451</f>
        <v>Overdue · </v>
      </c>
      <c r="C945" s="0" t="str">
        <f aca="false">B945</f>
        <v>Overdue · </v>
      </c>
    </row>
    <row r="946" customFormat="false" ht="15" hidden="false" customHeight="false" outlineLevel="0" collapsed="false">
      <c r="A946" s="0" t="str">
        <f aca="false">IF(Applications!S452="","",INT(Applications!H452)+0.3+ROW()/1000000)</f>
        <v/>
      </c>
      <c r="B946" s="0" t="str">
        <f aca="true">IF(Applications!H452&lt;TODAY(),"Overdue · ","Follow up · ")&amp;Applications!C452</f>
        <v>Overdue · </v>
      </c>
      <c r="C946" s="0" t="str">
        <f aca="false">B946</f>
        <v>Overdue · </v>
      </c>
    </row>
    <row r="947" customFormat="false" ht="15" hidden="false" customHeight="false" outlineLevel="0" collapsed="false">
      <c r="A947" s="0" t="str">
        <f aca="false">IF(Applications!S453="","",INT(Applications!H453)+0.3+ROW()/1000000)</f>
        <v/>
      </c>
      <c r="B947" s="0" t="str">
        <f aca="true">IF(Applications!H453&lt;TODAY(),"Overdue · ","Follow up · ")&amp;Applications!C453</f>
        <v>Overdue · </v>
      </c>
      <c r="C947" s="0" t="str">
        <f aca="false">B947</f>
        <v>Overdue · </v>
      </c>
    </row>
    <row r="948" customFormat="false" ht="15" hidden="false" customHeight="false" outlineLevel="0" collapsed="false">
      <c r="A948" s="0" t="str">
        <f aca="false">IF(Applications!S454="","",INT(Applications!H454)+0.3+ROW()/1000000)</f>
        <v/>
      </c>
      <c r="B948" s="0" t="str">
        <f aca="true">IF(Applications!H454&lt;TODAY(),"Overdue · ","Follow up · ")&amp;Applications!C454</f>
        <v>Overdue · </v>
      </c>
      <c r="C948" s="0" t="str">
        <f aca="false">B948</f>
        <v>Overdue · </v>
      </c>
    </row>
    <row r="949" customFormat="false" ht="15" hidden="false" customHeight="false" outlineLevel="0" collapsed="false">
      <c r="A949" s="0" t="str">
        <f aca="false">IF(Applications!S455="","",INT(Applications!H455)+0.3+ROW()/1000000)</f>
        <v/>
      </c>
      <c r="B949" s="0" t="str">
        <f aca="true">IF(Applications!H455&lt;TODAY(),"Overdue · ","Follow up · ")&amp;Applications!C455</f>
        <v>Overdue · </v>
      </c>
      <c r="C949" s="0" t="str">
        <f aca="false">B949</f>
        <v>Overdue · </v>
      </c>
    </row>
    <row r="950" customFormat="false" ht="15" hidden="false" customHeight="false" outlineLevel="0" collapsed="false">
      <c r="A950" s="0" t="str">
        <f aca="false">IF(Applications!S456="","",INT(Applications!H456)+0.3+ROW()/1000000)</f>
        <v/>
      </c>
      <c r="B950" s="0" t="str">
        <f aca="true">IF(Applications!H456&lt;TODAY(),"Overdue · ","Follow up · ")&amp;Applications!C456</f>
        <v>Overdue · </v>
      </c>
      <c r="C950" s="0" t="str">
        <f aca="false">B950</f>
        <v>Overdue · </v>
      </c>
    </row>
    <row r="951" customFormat="false" ht="15" hidden="false" customHeight="false" outlineLevel="0" collapsed="false">
      <c r="A951" s="0" t="str">
        <f aca="false">IF(Applications!S457="","",INT(Applications!H457)+0.3+ROW()/1000000)</f>
        <v/>
      </c>
      <c r="B951" s="0" t="str">
        <f aca="true">IF(Applications!H457&lt;TODAY(),"Overdue · ","Follow up · ")&amp;Applications!C457</f>
        <v>Overdue · </v>
      </c>
      <c r="C951" s="0" t="str">
        <f aca="false">B951</f>
        <v>Overdue · </v>
      </c>
    </row>
    <row r="952" customFormat="false" ht="15" hidden="false" customHeight="false" outlineLevel="0" collapsed="false">
      <c r="A952" s="0" t="str">
        <f aca="false">IF(Applications!S458="","",INT(Applications!H458)+0.3+ROW()/1000000)</f>
        <v/>
      </c>
      <c r="B952" s="0" t="str">
        <f aca="true">IF(Applications!H458&lt;TODAY(),"Overdue · ","Follow up · ")&amp;Applications!C458</f>
        <v>Overdue · </v>
      </c>
      <c r="C952" s="0" t="str">
        <f aca="false">B952</f>
        <v>Overdue · </v>
      </c>
    </row>
    <row r="953" customFormat="false" ht="15" hidden="false" customHeight="false" outlineLevel="0" collapsed="false">
      <c r="A953" s="0" t="str">
        <f aca="false">IF(Applications!S459="","",INT(Applications!H459)+0.3+ROW()/1000000)</f>
        <v/>
      </c>
      <c r="B953" s="0" t="str">
        <f aca="true">IF(Applications!H459&lt;TODAY(),"Overdue · ","Follow up · ")&amp;Applications!C459</f>
        <v>Overdue · </v>
      </c>
      <c r="C953" s="0" t="str">
        <f aca="false">B953</f>
        <v>Overdue · </v>
      </c>
    </row>
    <row r="954" customFormat="false" ht="15" hidden="false" customHeight="false" outlineLevel="0" collapsed="false">
      <c r="A954" s="0" t="str">
        <f aca="false">IF(Applications!S460="","",INT(Applications!H460)+0.3+ROW()/1000000)</f>
        <v/>
      </c>
      <c r="B954" s="0" t="str">
        <f aca="true">IF(Applications!H460&lt;TODAY(),"Overdue · ","Follow up · ")&amp;Applications!C460</f>
        <v>Overdue · </v>
      </c>
      <c r="C954" s="0" t="str">
        <f aca="false">B954</f>
        <v>Overdue · </v>
      </c>
    </row>
    <row r="955" customFormat="false" ht="15" hidden="false" customHeight="false" outlineLevel="0" collapsed="false">
      <c r="A955" s="0" t="str">
        <f aca="false">IF(Applications!S461="","",INT(Applications!H461)+0.3+ROW()/1000000)</f>
        <v/>
      </c>
      <c r="B955" s="0" t="str">
        <f aca="true">IF(Applications!H461&lt;TODAY(),"Overdue · ","Follow up · ")&amp;Applications!C461</f>
        <v>Overdue · </v>
      </c>
      <c r="C955" s="0" t="str">
        <f aca="false">B955</f>
        <v>Overdue · </v>
      </c>
    </row>
    <row r="956" customFormat="false" ht="15" hidden="false" customHeight="false" outlineLevel="0" collapsed="false">
      <c r="A956" s="0" t="str">
        <f aca="false">IF(Applications!S462="","",INT(Applications!H462)+0.3+ROW()/1000000)</f>
        <v/>
      </c>
      <c r="B956" s="0" t="str">
        <f aca="true">IF(Applications!H462&lt;TODAY(),"Overdue · ","Follow up · ")&amp;Applications!C462</f>
        <v>Overdue · </v>
      </c>
      <c r="C956" s="0" t="str">
        <f aca="false">B956</f>
        <v>Overdue · </v>
      </c>
    </row>
    <row r="957" customFormat="false" ht="15" hidden="false" customHeight="false" outlineLevel="0" collapsed="false">
      <c r="A957" s="0" t="str">
        <f aca="false">IF(Applications!S463="","",INT(Applications!H463)+0.3+ROW()/1000000)</f>
        <v/>
      </c>
      <c r="B957" s="0" t="str">
        <f aca="true">IF(Applications!H463&lt;TODAY(),"Overdue · ","Follow up · ")&amp;Applications!C463</f>
        <v>Overdue · </v>
      </c>
      <c r="C957" s="0" t="str">
        <f aca="false">B957</f>
        <v>Overdue · </v>
      </c>
    </row>
    <row r="958" customFormat="false" ht="15" hidden="false" customHeight="false" outlineLevel="0" collapsed="false">
      <c r="A958" s="0" t="str">
        <f aca="false">IF(Applications!S464="","",INT(Applications!H464)+0.3+ROW()/1000000)</f>
        <v/>
      </c>
      <c r="B958" s="0" t="str">
        <f aca="true">IF(Applications!H464&lt;TODAY(),"Overdue · ","Follow up · ")&amp;Applications!C464</f>
        <v>Overdue · </v>
      </c>
      <c r="C958" s="0" t="str">
        <f aca="false">B958</f>
        <v>Overdue · </v>
      </c>
    </row>
    <row r="959" customFormat="false" ht="15" hidden="false" customHeight="false" outlineLevel="0" collapsed="false">
      <c r="A959" s="0" t="str">
        <f aca="false">IF(Applications!S465="","",INT(Applications!H465)+0.3+ROW()/1000000)</f>
        <v/>
      </c>
      <c r="B959" s="0" t="str">
        <f aca="true">IF(Applications!H465&lt;TODAY(),"Overdue · ","Follow up · ")&amp;Applications!C465</f>
        <v>Overdue · </v>
      </c>
      <c r="C959" s="0" t="str">
        <f aca="false">B959</f>
        <v>Overdue · </v>
      </c>
    </row>
    <row r="960" customFormat="false" ht="15" hidden="false" customHeight="false" outlineLevel="0" collapsed="false">
      <c r="A960" s="0" t="str">
        <f aca="false">IF(Applications!S466="","",INT(Applications!H466)+0.3+ROW()/1000000)</f>
        <v/>
      </c>
      <c r="B960" s="0" t="str">
        <f aca="true">IF(Applications!H466&lt;TODAY(),"Overdue · ","Follow up · ")&amp;Applications!C466</f>
        <v>Overdue · </v>
      </c>
      <c r="C960" s="0" t="str">
        <f aca="false">B960</f>
        <v>Overdue · </v>
      </c>
    </row>
    <row r="961" customFormat="false" ht="15" hidden="false" customHeight="false" outlineLevel="0" collapsed="false">
      <c r="A961" s="0" t="str">
        <f aca="false">IF(Applications!S467="","",INT(Applications!H467)+0.3+ROW()/1000000)</f>
        <v/>
      </c>
      <c r="B961" s="0" t="str">
        <f aca="true">IF(Applications!H467&lt;TODAY(),"Overdue · ","Follow up · ")&amp;Applications!C467</f>
        <v>Overdue · </v>
      </c>
      <c r="C961" s="0" t="str">
        <f aca="false">B961</f>
        <v>Overdue · </v>
      </c>
    </row>
    <row r="962" customFormat="false" ht="15" hidden="false" customHeight="false" outlineLevel="0" collapsed="false">
      <c r="A962" s="0" t="str">
        <f aca="false">IF(Applications!S468="","",INT(Applications!H468)+0.3+ROW()/1000000)</f>
        <v/>
      </c>
      <c r="B962" s="0" t="str">
        <f aca="true">IF(Applications!H468&lt;TODAY(),"Overdue · ","Follow up · ")&amp;Applications!C468</f>
        <v>Overdue · </v>
      </c>
      <c r="C962" s="0" t="str">
        <f aca="false">B962</f>
        <v>Overdue · </v>
      </c>
    </row>
    <row r="963" customFormat="false" ht="15" hidden="false" customHeight="false" outlineLevel="0" collapsed="false">
      <c r="A963" s="0" t="str">
        <f aca="false">IF(Applications!S469="","",INT(Applications!H469)+0.3+ROW()/1000000)</f>
        <v/>
      </c>
      <c r="B963" s="0" t="str">
        <f aca="true">IF(Applications!H469&lt;TODAY(),"Overdue · ","Follow up · ")&amp;Applications!C469</f>
        <v>Overdue · </v>
      </c>
      <c r="C963" s="0" t="str">
        <f aca="false">B963</f>
        <v>Overdue · </v>
      </c>
    </row>
    <row r="964" customFormat="false" ht="15" hidden="false" customHeight="false" outlineLevel="0" collapsed="false">
      <c r="A964" s="0" t="str">
        <f aca="false">IF(Applications!S470="","",INT(Applications!H470)+0.3+ROW()/1000000)</f>
        <v/>
      </c>
      <c r="B964" s="0" t="str">
        <f aca="true">IF(Applications!H470&lt;TODAY(),"Overdue · ","Follow up · ")&amp;Applications!C470</f>
        <v>Overdue · </v>
      </c>
      <c r="C964" s="0" t="str">
        <f aca="false">B964</f>
        <v>Overdue · </v>
      </c>
    </row>
    <row r="965" customFormat="false" ht="15" hidden="false" customHeight="false" outlineLevel="0" collapsed="false">
      <c r="A965" s="0" t="str">
        <f aca="false">IF(Applications!S471="","",INT(Applications!H471)+0.3+ROW()/1000000)</f>
        <v/>
      </c>
      <c r="B965" s="0" t="str">
        <f aca="true">IF(Applications!H471&lt;TODAY(),"Overdue · ","Follow up · ")&amp;Applications!C471</f>
        <v>Overdue · </v>
      </c>
      <c r="C965" s="0" t="str">
        <f aca="false">B965</f>
        <v>Overdue · </v>
      </c>
    </row>
    <row r="966" customFormat="false" ht="15" hidden="false" customHeight="false" outlineLevel="0" collapsed="false">
      <c r="A966" s="0" t="str">
        <f aca="false">IF(Applications!S472="","",INT(Applications!H472)+0.3+ROW()/1000000)</f>
        <v/>
      </c>
      <c r="B966" s="0" t="str">
        <f aca="true">IF(Applications!H472&lt;TODAY(),"Overdue · ","Follow up · ")&amp;Applications!C472</f>
        <v>Overdue · </v>
      </c>
      <c r="C966" s="0" t="str">
        <f aca="false">B966</f>
        <v>Overdue · </v>
      </c>
    </row>
    <row r="967" customFormat="false" ht="15" hidden="false" customHeight="false" outlineLevel="0" collapsed="false">
      <c r="A967" s="0" t="str">
        <f aca="false">IF(Applications!S473="","",INT(Applications!H473)+0.3+ROW()/1000000)</f>
        <v/>
      </c>
      <c r="B967" s="0" t="str">
        <f aca="true">IF(Applications!H473&lt;TODAY(),"Overdue · ","Follow up · ")&amp;Applications!C473</f>
        <v>Overdue · </v>
      </c>
      <c r="C967" s="0" t="str">
        <f aca="false">B967</f>
        <v>Overdue · </v>
      </c>
    </row>
    <row r="968" customFormat="false" ht="15" hidden="false" customHeight="false" outlineLevel="0" collapsed="false">
      <c r="A968" s="0" t="str">
        <f aca="false">IF(Applications!S474="","",INT(Applications!H474)+0.3+ROW()/1000000)</f>
        <v/>
      </c>
      <c r="B968" s="0" t="str">
        <f aca="true">IF(Applications!H474&lt;TODAY(),"Overdue · ","Follow up · ")&amp;Applications!C474</f>
        <v>Overdue · </v>
      </c>
      <c r="C968" s="0" t="str">
        <f aca="false">B968</f>
        <v>Overdue · </v>
      </c>
    </row>
    <row r="969" customFormat="false" ht="15" hidden="false" customHeight="false" outlineLevel="0" collapsed="false">
      <c r="A969" s="0" t="str">
        <f aca="false">IF(Applications!S475="","",INT(Applications!H475)+0.3+ROW()/1000000)</f>
        <v/>
      </c>
      <c r="B969" s="0" t="str">
        <f aca="true">IF(Applications!H475&lt;TODAY(),"Overdue · ","Follow up · ")&amp;Applications!C475</f>
        <v>Overdue · </v>
      </c>
      <c r="C969" s="0" t="str">
        <f aca="false">B969</f>
        <v>Overdue · </v>
      </c>
    </row>
    <row r="970" customFormat="false" ht="15" hidden="false" customHeight="false" outlineLevel="0" collapsed="false">
      <c r="A970" s="0" t="str">
        <f aca="false">IF(Applications!S476="","",INT(Applications!H476)+0.3+ROW()/1000000)</f>
        <v/>
      </c>
      <c r="B970" s="0" t="str">
        <f aca="true">IF(Applications!H476&lt;TODAY(),"Overdue · ","Follow up · ")&amp;Applications!C476</f>
        <v>Overdue · </v>
      </c>
      <c r="C970" s="0" t="str">
        <f aca="false">B970</f>
        <v>Overdue · </v>
      </c>
    </row>
    <row r="971" customFormat="false" ht="15" hidden="false" customHeight="false" outlineLevel="0" collapsed="false">
      <c r="A971" s="0" t="str">
        <f aca="false">IF(Applications!S477="","",INT(Applications!H477)+0.3+ROW()/1000000)</f>
        <v/>
      </c>
      <c r="B971" s="0" t="str">
        <f aca="true">IF(Applications!H477&lt;TODAY(),"Overdue · ","Follow up · ")&amp;Applications!C477</f>
        <v>Overdue · </v>
      </c>
      <c r="C971" s="0" t="str">
        <f aca="false">B971</f>
        <v>Overdue · </v>
      </c>
    </row>
    <row r="972" customFormat="false" ht="15" hidden="false" customHeight="false" outlineLevel="0" collapsed="false">
      <c r="A972" s="0" t="str">
        <f aca="false">IF(Applications!S478="","",INT(Applications!H478)+0.3+ROW()/1000000)</f>
        <v/>
      </c>
      <c r="B972" s="0" t="str">
        <f aca="true">IF(Applications!H478&lt;TODAY(),"Overdue · ","Follow up · ")&amp;Applications!C478</f>
        <v>Overdue · </v>
      </c>
      <c r="C972" s="0" t="str">
        <f aca="false">B972</f>
        <v>Overdue · </v>
      </c>
    </row>
    <row r="973" customFormat="false" ht="15" hidden="false" customHeight="false" outlineLevel="0" collapsed="false">
      <c r="A973" s="0" t="str">
        <f aca="false">IF(Applications!S479="","",INT(Applications!H479)+0.3+ROW()/1000000)</f>
        <v/>
      </c>
      <c r="B973" s="0" t="str">
        <f aca="true">IF(Applications!H479&lt;TODAY(),"Overdue · ","Follow up · ")&amp;Applications!C479</f>
        <v>Overdue · </v>
      </c>
      <c r="C973" s="0" t="str">
        <f aca="false">B973</f>
        <v>Overdue · </v>
      </c>
    </row>
    <row r="974" customFormat="false" ht="15" hidden="false" customHeight="false" outlineLevel="0" collapsed="false">
      <c r="A974" s="0" t="str">
        <f aca="false">IF(Applications!S480="","",INT(Applications!H480)+0.3+ROW()/1000000)</f>
        <v/>
      </c>
      <c r="B974" s="0" t="str">
        <f aca="true">IF(Applications!H480&lt;TODAY(),"Overdue · ","Follow up · ")&amp;Applications!C480</f>
        <v>Overdue · </v>
      </c>
      <c r="C974" s="0" t="str">
        <f aca="false">B974</f>
        <v>Overdue · </v>
      </c>
    </row>
    <row r="975" customFormat="false" ht="15" hidden="false" customHeight="false" outlineLevel="0" collapsed="false">
      <c r="A975" s="0" t="str">
        <f aca="false">IF(Applications!S481="","",INT(Applications!H481)+0.3+ROW()/1000000)</f>
        <v/>
      </c>
      <c r="B975" s="0" t="str">
        <f aca="true">IF(Applications!H481&lt;TODAY(),"Overdue · ","Follow up · ")&amp;Applications!C481</f>
        <v>Overdue · </v>
      </c>
      <c r="C975" s="0" t="str">
        <f aca="false">B975</f>
        <v>Overdue · </v>
      </c>
    </row>
    <row r="976" customFormat="false" ht="15" hidden="false" customHeight="false" outlineLevel="0" collapsed="false">
      <c r="A976" s="0" t="str">
        <f aca="false">IF(Applications!S482="","",INT(Applications!H482)+0.3+ROW()/1000000)</f>
        <v/>
      </c>
      <c r="B976" s="0" t="str">
        <f aca="true">IF(Applications!H482&lt;TODAY(),"Overdue · ","Follow up · ")&amp;Applications!C482</f>
        <v>Overdue · </v>
      </c>
      <c r="C976" s="0" t="str">
        <f aca="false">B976</f>
        <v>Overdue · </v>
      </c>
    </row>
    <row r="977" customFormat="false" ht="15" hidden="false" customHeight="false" outlineLevel="0" collapsed="false">
      <c r="A977" s="0" t="str">
        <f aca="false">IF(Applications!S483="","",INT(Applications!H483)+0.3+ROW()/1000000)</f>
        <v/>
      </c>
      <c r="B977" s="0" t="str">
        <f aca="true">IF(Applications!H483&lt;TODAY(),"Overdue · ","Follow up · ")&amp;Applications!C483</f>
        <v>Overdue · </v>
      </c>
      <c r="C977" s="0" t="str">
        <f aca="false">B977</f>
        <v>Overdue · </v>
      </c>
    </row>
    <row r="978" customFormat="false" ht="15" hidden="false" customHeight="false" outlineLevel="0" collapsed="false">
      <c r="A978" s="0" t="str">
        <f aca="false">IF(Applications!S484="","",INT(Applications!H484)+0.3+ROW()/1000000)</f>
        <v/>
      </c>
      <c r="B978" s="0" t="str">
        <f aca="true">IF(Applications!H484&lt;TODAY(),"Overdue · ","Follow up · ")&amp;Applications!C484</f>
        <v>Overdue · </v>
      </c>
      <c r="C978" s="0" t="str">
        <f aca="false">B978</f>
        <v>Overdue · </v>
      </c>
    </row>
    <row r="979" customFormat="false" ht="15" hidden="false" customHeight="false" outlineLevel="0" collapsed="false">
      <c r="A979" s="0" t="str">
        <f aca="false">IF(Applications!S485="","",INT(Applications!H485)+0.3+ROW()/1000000)</f>
        <v/>
      </c>
      <c r="B979" s="0" t="str">
        <f aca="true">IF(Applications!H485&lt;TODAY(),"Overdue · ","Follow up · ")&amp;Applications!C485</f>
        <v>Overdue · </v>
      </c>
      <c r="C979" s="0" t="str">
        <f aca="false">B979</f>
        <v>Overdue · </v>
      </c>
    </row>
    <row r="980" customFormat="false" ht="15" hidden="false" customHeight="false" outlineLevel="0" collapsed="false">
      <c r="A980" s="0" t="str">
        <f aca="false">IF(Applications!S486="","",INT(Applications!H486)+0.3+ROW()/1000000)</f>
        <v/>
      </c>
      <c r="B980" s="0" t="str">
        <f aca="true">IF(Applications!H486&lt;TODAY(),"Overdue · ","Follow up · ")&amp;Applications!C486</f>
        <v>Overdue · </v>
      </c>
      <c r="C980" s="0" t="str">
        <f aca="false">B980</f>
        <v>Overdue · </v>
      </c>
    </row>
    <row r="981" customFormat="false" ht="15" hidden="false" customHeight="false" outlineLevel="0" collapsed="false">
      <c r="A981" s="0" t="str">
        <f aca="false">IF(Applications!S487="","",INT(Applications!H487)+0.3+ROW()/1000000)</f>
        <v/>
      </c>
      <c r="B981" s="0" t="str">
        <f aca="true">IF(Applications!H487&lt;TODAY(),"Overdue · ","Follow up · ")&amp;Applications!C487</f>
        <v>Overdue · </v>
      </c>
      <c r="C981" s="0" t="str">
        <f aca="false">B981</f>
        <v>Overdue · </v>
      </c>
    </row>
    <row r="982" customFormat="false" ht="15" hidden="false" customHeight="false" outlineLevel="0" collapsed="false">
      <c r="A982" s="0" t="str">
        <f aca="false">IF(Applications!S488="","",INT(Applications!H488)+0.3+ROW()/1000000)</f>
        <v/>
      </c>
      <c r="B982" s="0" t="str">
        <f aca="true">IF(Applications!H488&lt;TODAY(),"Overdue · ","Follow up · ")&amp;Applications!C488</f>
        <v>Overdue · </v>
      </c>
      <c r="C982" s="0" t="str">
        <f aca="false">B982</f>
        <v>Overdue · </v>
      </c>
    </row>
    <row r="983" customFormat="false" ht="15" hidden="false" customHeight="false" outlineLevel="0" collapsed="false">
      <c r="A983" s="0" t="str">
        <f aca="false">IF(Applications!S489="","",INT(Applications!H489)+0.3+ROW()/1000000)</f>
        <v/>
      </c>
      <c r="B983" s="0" t="str">
        <f aca="true">IF(Applications!H489&lt;TODAY(),"Overdue · ","Follow up · ")&amp;Applications!C489</f>
        <v>Overdue · </v>
      </c>
      <c r="C983" s="0" t="str">
        <f aca="false">B983</f>
        <v>Overdue · </v>
      </c>
    </row>
    <row r="984" customFormat="false" ht="15" hidden="false" customHeight="false" outlineLevel="0" collapsed="false">
      <c r="A984" s="0" t="str">
        <f aca="false">IF(Applications!S490="","",INT(Applications!H490)+0.3+ROW()/1000000)</f>
        <v/>
      </c>
      <c r="B984" s="0" t="str">
        <f aca="true">IF(Applications!H490&lt;TODAY(),"Overdue · ","Follow up · ")&amp;Applications!C490</f>
        <v>Overdue · </v>
      </c>
      <c r="C984" s="0" t="str">
        <f aca="false">B984</f>
        <v>Overdue · </v>
      </c>
    </row>
    <row r="985" customFormat="false" ht="15" hidden="false" customHeight="false" outlineLevel="0" collapsed="false">
      <c r="A985" s="0" t="str">
        <f aca="false">IF(Applications!S491="","",INT(Applications!H491)+0.3+ROW()/1000000)</f>
        <v/>
      </c>
      <c r="B985" s="0" t="str">
        <f aca="true">IF(Applications!H491&lt;TODAY(),"Overdue · ","Follow up · ")&amp;Applications!C491</f>
        <v>Overdue · </v>
      </c>
      <c r="C985" s="0" t="str">
        <f aca="false">B985</f>
        <v>Overdue · </v>
      </c>
    </row>
    <row r="986" customFormat="false" ht="15" hidden="false" customHeight="false" outlineLevel="0" collapsed="false">
      <c r="A986" s="0" t="str">
        <f aca="false">IF(Applications!S492="","",INT(Applications!H492)+0.3+ROW()/1000000)</f>
        <v/>
      </c>
      <c r="B986" s="0" t="str">
        <f aca="true">IF(Applications!H492&lt;TODAY(),"Overdue · ","Follow up · ")&amp;Applications!C492</f>
        <v>Overdue · </v>
      </c>
      <c r="C986" s="0" t="str">
        <f aca="false">B986</f>
        <v>Overdue · </v>
      </c>
    </row>
    <row r="987" customFormat="false" ht="15" hidden="false" customHeight="false" outlineLevel="0" collapsed="false">
      <c r="A987" s="0" t="str">
        <f aca="false">IF(Applications!S493="","",INT(Applications!H493)+0.3+ROW()/1000000)</f>
        <v/>
      </c>
      <c r="B987" s="0" t="str">
        <f aca="true">IF(Applications!H493&lt;TODAY(),"Overdue · ","Follow up · ")&amp;Applications!C493</f>
        <v>Overdue · </v>
      </c>
      <c r="C987" s="0" t="str">
        <f aca="false">B987</f>
        <v>Overdue · </v>
      </c>
    </row>
    <row r="988" customFormat="false" ht="15" hidden="false" customHeight="false" outlineLevel="0" collapsed="false">
      <c r="A988" s="0" t="str">
        <f aca="false">IF(Applications!S494="","",INT(Applications!H494)+0.3+ROW()/1000000)</f>
        <v/>
      </c>
      <c r="B988" s="0" t="str">
        <f aca="true">IF(Applications!H494&lt;TODAY(),"Overdue · ","Follow up · ")&amp;Applications!C494</f>
        <v>Overdue · </v>
      </c>
      <c r="C988" s="0" t="str">
        <f aca="false">B988</f>
        <v>Overdue · </v>
      </c>
    </row>
    <row r="989" customFormat="false" ht="15" hidden="false" customHeight="false" outlineLevel="0" collapsed="false">
      <c r="A989" s="0" t="str">
        <f aca="false">IF(Applications!S495="","",INT(Applications!H495)+0.3+ROW()/1000000)</f>
        <v/>
      </c>
      <c r="B989" s="0" t="str">
        <f aca="true">IF(Applications!H495&lt;TODAY(),"Overdue · ","Follow up · ")&amp;Applications!C495</f>
        <v>Overdue · </v>
      </c>
      <c r="C989" s="0" t="str">
        <f aca="false">B989</f>
        <v>Overdue · </v>
      </c>
    </row>
    <row r="990" customFormat="false" ht="15" hidden="false" customHeight="false" outlineLevel="0" collapsed="false">
      <c r="A990" s="0" t="str">
        <f aca="false">IF(Applications!S496="","",INT(Applications!H496)+0.3+ROW()/1000000)</f>
        <v/>
      </c>
      <c r="B990" s="0" t="str">
        <f aca="true">IF(Applications!H496&lt;TODAY(),"Overdue · ","Follow up · ")&amp;Applications!C496</f>
        <v>Overdue · </v>
      </c>
      <c r="C990" s="0" t="str">
        <f aca="false">B990</f>
        <v>Overdue · </v>
      </c>
    </row>
    <row r="991" customFormat="false" ht="15" hidden="false" customHeight="false" outlineLevel="0" collapsed="false">
      <c r="A991" s="0" t="str">
        <f aca="false">IF(Applications!S497="","",INT(Applications!H497)+0.3+ROW()/1000000)</f>
        <v/>
      </c>
      <c r="B991" s="0" t="str">
        <f aca="true">IF(Applications!H497&lt;TODAY(),"Overdue · ","Follow up · ")&amp;Applications!C497</f>
        <v>Overdue · </v>
      </c>
      <c r="C991" s="0" t="str">
        <f aca="false">B991</f>
        <v>Overdue · </v>
      </c>
    </row>
    <row r="992" customFormat="false" ht="15" hidden="false" customHeight="false" outlineLevel="0" collapsed="false">
      <c r="A992" s="0" t="str">
        <f aca="false">IF(Applications!S498="","",INT(Applications!H498)+0.3+ROW()/1000000)</f>
        <v/>
      </c>
      <c r="B992" s="0" t="str">
        <f aca="true">IF(Applications!H498&lt;TODAY(),"Overdue · ","Follow up · ")&amp;Applications!C498</f>
        <v>Overdue · </v>
      </c>
      <c r="C992" s="0" t="str">
        <f aca="false">B992</f>
        <v>Overdue · </v>
      </c>
    </row>
    <row r="993" customFormat="false" ht="15" hidden="false" customHeight="false" outlineLevel="0" collapsed="false">
      <c r="A993" s="0" t="str">
        <f aca="false">IF(Applications!S499="","",INT(Applications!H499)+0.3+ROW()/1000000)</f>
        <v/>
      </c>
      <c r="B993" s="0" t="str">
        <f aca="true">IF(Applications!H499&lt;TODAY(),"Overdue · ","Follow up · ")&amp;Applications!C499</f>
        <v>Overdue · </v>
      </c>
      <c r="C993" s="0" t="str">
        <f aca="false">B993</f>
        <v>Overdue · </v>
      </c>
    </row>
    <row r="994" customFormat="false" ht="15" hidden="false" customHeight="false" outlineLevel="0" collapsed="false">
      <c r="A994" s="0" t="str">
        <f aca="false">IF(Applications!S500="","",INT(Applications!H500)+0.3+ROW()/1000000)</f>
        <v/>
      </c>
      <c r="B994" s="0" t="str">
        <f aca="true">IF(Applications!H500&lt;TODAY(),"Overdue · ","Follow up · ")&amp;Applications!C500</f>
        <v>Overdue · </v>
      </c>
      <c r="C994" s="0" t="str">
        <f aca="false">B994</f>
        <v>Overdue · </v>
      </c>
    </row>
    <row r="995" customFormat="false" ht="15" hidden="false" customHeight="false" outlineLevel="0" collapsed="false">
      <c r="A995" s="0" t="str">
        <f aca="false">IF(Applications!S501="","",INT(Applications!H501)+0.3+ROW()/1000000)</f>
        <v/>
      </c>
      <c r="B995" s="0" t="str">
        <f aca="true">IF(Applications!H501&lt;TODAY(),"Overdue · ","Follow up · ")&amp;Applications!C501</f>
        <v>Overdue · </v>
      </c>
      <c r="C995" s="0" t="str">
        <f aca="false">B995</f>
        <v>Overdue · </v>
      </c>
    </row>
    <row r="996" customFormat="false" ht="15" hidden="false" customHeight="false" outlineLevel="0" collapsed="false">
      <c r="A996" s="0" t="str">
        <f aca="false">IF(Applications!S502="","",INT(Applications!H502)+0.3+ROW()/1000000)</f>
        <v/>
      </c>
      <c r="B996" s="0" t="str">
        <f aca="true">IF(Applications!H502&lt;TODAY(),"Overdue · ","Follow up · ")&amp;Applications!C502</f>
        <v>Overdue · </v>
      </c>
      <c r="C996" s="0" t="str">
        <f aca="false">B996</f>
        <v>Overdue · </v>
      </c>
    </row>
    <row r="997" customFormat="false" ht="15" hidden="false" customHeight="false" outlineLevel="0" collapsed="false">
      <c r="A997" s="0" t="str">
        <f aca="false">IF(Applications!S503="","",INT(Applications!H503)+0.3+ROW()/1000000)</f>
        <v/>
      </c>
      <c r="B997" s="0" t="str">
        <f aca="true">IF(Applications!H503&lt;TODAY(),"Overdue · ","Follow up · ")&amp;Applications!C503</f>
        <v>Overdue · </v>
      </c>
      <c r="C997" s="0" t="str">
        <f aca="false">B997</f>
        <v>Overdue · </v>
      </c>
    </row>
    <row r="998" customFormat="false" ht="15" hidden="false" customHeight="false" outlineLevel="0" collapsed="false">
      <c r="A998" s="0" t="str">
        <f aca="false">IF(Applications!S504="","",INT(Applications!H504)+0.3+ROW()/1000000)</f>
        <v/>
      </c>
      <c r="B998" s="0" t="str">
        <f aca="true">IF(Applications!H504&lt;TODAY(),"Overdue · ","Follow up · ")&amp;Applications!C504</f>
        <v>Overdue · </v>
      </c>
      <c r="C998" s="0" t="str">
        <f aca="false">B998</f>
        <v>Overdue · </v>
      </c>
    </row>
    <row r="999" customFormat="false" ht="15" hidden="false" customHeight="false" outlineLevel="0" collapsed="false">
      <c r="A999" s="0" t="str">
        <f aca="false">IF(Applications!S505="","",INT(Applications!H505)+0.3+ROW()/1000000)</f>
        <v/>
      </c>
      <c r="B999" s="0" t="str">
        <f aca="true">IF(Applications!H505&lt;TODAY(),"Overdue · ","Follow up · ")&amp;Applications!C505</f>
        <v>Overdue · </v>
      </c>
      <c r="C999" s="0" t="str">
        <f aca="false">B999</f>
        <v>Overdue · </v>
      </c>
    </row>
    <row r="1000" customFormat="false" ht="15" hidden="false" customHeight="false" outlineLevel="0" collapsed="false">
      <c r="A1000" s="0" t="str">
        <f aca="false">IF(Applications!S506="","",INT(Applications!H506)+0.3+ROW()/1000000)</f>
        <v/>
      </c>
      <c r="B1000" s="0" t="str">
        <f aca="true">IF(Applications!H506&lt;TODAY(),"Overdue · ","Follow up · ")&amp;Applications!C506</f>
        <v>Overdue · </v>
      </c>
      <c r="C1000" s="0" t="str">
        <f aca="false">B1000</f>
        <v>Overdue · </v>
      </c>
    </row>
    <row r="1001" customFormat="false" ht="15" hidden="false" customHeight="false" outlineLevel="0" collapsed="false">
      <c r="A1001" s="0" t="str">
        <f aca="false">IF(Applications!S507="","",INT(Applications!H507)+0.3+ROW()/1000000)</f>
        <v/>
      </c>
      <c r="B1001" s="0" t="str">
        <f aca="true">IF(Applications!H507&lt;TODAY(),"Overdue · ","Follow up · ")&amp;Applications!C507</f>
        <v>Overdue · </v>
      </c>
      <c r="C1001" s="0" t="str">
        <f aca="false">B1001</f>
        <v>Overdue · </v>
      </c>
    </row>
    <row r="1002" customFormat="false" ht="15" hidden="false" customHeight="false" outlineLevel="0" collapsed="false">
      <c r="A1002" s="0" t="str">
        <f aca="false">IF(AND(Interviews!B9&lt;&gt;"",Interviews!D9&lt;&gt;""),INT(Interviews!D9)+0.1+ROW()/1000000,"")</f>
        <v/>
      </c>
      <c r="B1002" s="0" t="str">
        <f aca="false">"Interview · "&amp;Interviews!B9&amp;IF(Interviews!E9="",""," · "&amp;TEXT(Interviews!E9,"h:mm AM/PM"))</f>
        <v>Interview · </v>
      </c>
      <c r="C1002" s="0" t="str">
        <f aca="false">"Interview · "&amp;Interviews!B9</f>
        <v>Interview · </v>
      </c>
    </row>
    <row r="1003" customFormat="false" ht="15" hidden="false" customHeight="false" outlineLevel="0" collapsed="false">
      <c r="A1003" s="0" t="str">
        <f aca="false">IF(AND(Interviews!B10&lt;&gt;"",Interviews!D10&lt;&gt;""),INT(Interviews!D10)+0.1+ROW()/1000000,"")</f>
        <v/>
      </c>
      <c r="B1003" s="0" t="str">
        <f aca="false">"Interview · "&amp;Interviews!B10&amp;IF(Interviews!E10="",""," · "&amp;TEXT(Interviews!E10,"h:mm AM/PM"))</f>
        <v>Interview · </v>
      </c>
      <c r="C1003" s="0" t="str">
        <f aca="false">"Interview · "&amp;Interviews!B10</f>
        <v>Interview · </v>
      </c>
    </row>
    <row r="1004" customFormat="false" ht="15" hidden="false" customHeight="false" outlineLevel="0" collapsed="false">
      <c r="A1004" s="0" t="str">
        <f aca="false">IF(AND(Interviews!B11&lt;&gt;"",Interviews!D11&lt;&gt;""),INT(Interviews!D11)+0.1+ROW()/1000000,"")</f>
        <v/>
      </c>
      <c r="B1004" s="0" t="str">
        <f aca="false">"Interview · "&amp;Interviews!B11&amp;IF(Interviews!E11="",""," · "&amp;TEXT(Interviews!E11,"h:mm AM/PM"))</f>
        <v>Interview · </v>
      </c>
      <c r="C1004" s="0" t="str">
        <f aca="false">"Interview · "&amp;Interviews!B11</f>
        <v>Interview · </v>
      </c>
    </row>
    <row r="1005" customFormat="false" ht="15" hidden="false" customHeight="false" outlineLevel="0" collapsed="false">
      <c r="A1005" s="0" t="str">
        <f aca="false">IF(AND(Interviews!B12&lt;&gt;"",Interviews!D12&lt;&gt;""),INT(Interviews!D12)+0.1+ROW()/1000000,"")</f>
        <v/>
      </c>
      <c r="B1005" s="0" t="str">
        <f aca="false">"Interview · "&amp;Interviews!B12&amp;IF(Interviews!E12="",""," · "&amp;TEXT(Interviews!E12,"h:mm AM/PM"))</f>
        <v>Interview · </v>
      </c>
      <c r="C1005" s="0" t="str">
        <f aca="false">"Interview · "&amp;Interviews!B12</f>
        <v>Interview · </v>
      </c>
    </row>
    <row r="1006" customFormat="false" ht="15" hidden="false" customHeight="false" outlineLevel="0" collapsed="false">
      <c r="A1006" s="0" t="str">
        <f aca="false">IF(AND(Interviews!B13&lt;&gt;"",Interviews!D13&lt;&gt;""),INT(Interviews!D13)+0.1+ROW()/1000000,"")</f>
        <v/>
      </c>
      <c r="B1006" s="0" t="str">
        <f aca="false">"Interview · "&amp;Interviews!B13&amp;IF(Interviews!E13="",""," · "&amp;TEXT(Interviews!E13,"h:mm AM/PM"))</f>
        <v>Interview · </v>
      </c>
      <c r="C1006" s="0" t="str">
        <f aca="false">"Interview · "&amp;Interviews!B13</f>
        <v>Interview · </v>
      </c>
    </row>
    <row r="1007" customFormat="false" ht="15" hidden="false" customHeight="false" outlineLevel="0" collapsed="false">
      <c r="A1007" s="0" t="str">
        <f aca="false">IF(AND(Interviews!B14&lt;&gt;"",Interviews!D14&lt;&gt;""),INT(Interviews!D14)+0.1+ROW()/1000000,"")</f>
        <v/>
      </c>
      <c r="B1007" s="0" t="str">
        <f aca="false">"Interview · "&amp;Interviews!B14&amp;IF(Interviews!E14="",""," · "&amp;TEXT(Interviews!E14,"h:mm AM/PM"))</f>
        <v>Interview · </v>
      </c>
      <c r="C1007" s="0" t="str">
        <f aca="false">"Interview · "&amp;Interviews!B14</f>
        <v>Interview · </v>
      </c>
    </row>
    <row r="1008" customFormat="false" ht="15" hidden="false" customHeight="false" outlineLevel="0" collapsed="false">
      <c r="A1008" s="0" t="str">
        <f aca="false">IF(AND(Interviews!B15&lt;&gt;"",Interviews!D15&lt;&gt;""),INT(Interviews!D15)+0.1+ROW()/1000000,"")</f>
        <v/>
      </c>
      <c r="B1008" s="0" t="str">
        <f aca="false">"Interview · "&amp;Interviews!B15&amp;IF(Interviews!E15="",""," · "&amp;TEXT(Interviews!E15,"h:mm AM/PM"))</f>
        <v>Interview · </v>
      </c>
      <c r="C1008" s="0" t="str">
        <f aca="false">"Interview · "&amp;Interviews!B15</f>
        <v>Interview · </v>
      </c>
    </row>
    <row r="1009" customFormat="false" ht="15" hidden="false" customHeight="false" outlineLevel="0" collapsed="false">
      <c r="A1009" s="0" t="str">
        <f aca="false">IF(AND(Interviews!B16&lt;&gt;"",Interviews!D16&lt;&gt;""),INT(Interviews!D16)+0.1+ROW()/1000000,"")</f>
        <v/>
      </c>
      <c r="B1009" s="0" t="str">
        <f aca="false">"Interview · "&amp;Interviews!B16&amp;IF(Interviews!E16="",""," · "&amp;TEXT(Interviews!E16,"h:mm AM/PM"))</f>
        <v>Interview · </v>
      </c>
      <c r="C1009" s="0" t="str">
        <f aca="false">"Interview · "&amp;Interviews!B16</f>
        <v>Interview · </v>
      </c>
    </row>
    <row r="1010" customFormat="false" ht="15" hidden="false" customHeight="false" outlineLevel="0" collapsed="false">
      <c r="A1010" s="0" t="str">
        <f aca="false">IF(AND(Interviews!B17&lt;&gt;"",Interviews!D17&lt;&gt;""),INT(Interviews!D17)+0.1+ROW()/1000000,"")</f>
        <v/>
      </c>
      <c r="B1010" s="0" t="str">
        <f aca="false">"Interview · "&amp;Interviews!B17&amp;IF(Interviews!E17="",""," · "&amp;TEXT(Interviews!E17,"h:mm AM/PM"))</f>
        <v>Interview · </v>
      </c>
      <c r="C1010" s="0" t="str">
        <f aca="false">"Interview · "&amp;Interviews!B17</f>
        <v>Interview · </v>
      </c>
    </row>
    <row r="1011" customFormat="false" ht="15" hidden="false" customHeight="false" outlineLevel="0" collapsed="false">
      <c r="A1011" s="0" t="str">
        <f aca="false">IF(AND(Interviews!B18&lt;&gt;"",Interviews!D18&lt;&gt;""),INT(Interviews!D18)+0.1+ROW()/1000000,"")</f>
        <v/>
      </c>
      <c r="B1011" s="0" t="str">
        <f aca="false">"Interview · "&amp;Interviews!B18&amp;IF(Interviews!E18="",""," · "&amp;TEXT(Interviews!E18,"h:mm AM/PM"))</f>
        <v>Interview · </v>
      </c>
      <c r="C1011" s="0" t="str">
        <f aca="false">"Interview · "&amp;Interviews!B18</f>
        <v>Interview · </v>
      </c>
    </row>
    <row r="1012" customFormat="false" ht="15" hidden="false" customHeight="false" outlineLevel="0" collapsed="false">
      <c r="A1012" s="0" t="str">
        <f aca="false">IF(AND(Interviews!B19&lt;&gt;"",Interviews!D19&lt;&gt;""),INT(Interviews!D19)+0.1+ROW()/1000000,"")</f>
        <v/>
      </c>
      <c r="B1012" s="0" t="str">
        <f aca="false">"Interview · "&amp;Interviews!B19&amp;IF(Interviews!E19="",""," · "&amp;TEXT(Interviews!E19,"h:mm AM/PM"))</f>
        <v>Interview · </v>
      </c>
      <c r="C1012" s="0" t="str">
        <f aca="false">"Interview · "&amp;Interviews!B19</f>
        <v>Interview · </v>
      </c>
    </row>
    <row r="1013" customFormat="false" ht="15" hidden="false" customHeight="false" outlineLevel="0" collapsed="false">
      <c r="A1013" s="0" t="str">
        <f aca="false">IF(AND(Interviews!B20&lt;&gt;"",Interviews!D20&lt;&gt;""),INT(Interviews!D20)+0.1+ROW()/1000000,"")</f>
        <v/>
      </c>
      <c r="B1013" s="0" t="str">
        <f aca="false">"Interview · "&amp;Interviews!B20&amp;IF(Interviews!E20="",""," · "&amp;TEXT(Interviews!E20,"h:mm AM/PM"))</f>
        <v>Interview · </v>
      </c>
      <c r="C1013" s="0" t="str">
        <f aca="false">"Interview · "&amp;Interviews!B20</f>
        <v>Interview · </v>
      </c>
    </row>
    <row r="1014" customFormat="false" ht="15" hidden="false" customHeight="false" outlineLevel="0" collapsed="false">
      <c r="A1014" s="0" t="str">
        <f aca="false">IF(AND(Interviews!B21&lt;&gt;"",Interviews!D21&lt;&gt;""),INT(Interviews!D21)+0.1+ROW()/1000000,"")</f>
        <v/>
      </c>
      <c r="B1014" s="0" t="str">
        <f aca="false">"Interview · "&amp;Interviews!B21&amp;IF(Interviews!E21="",""," · "&amp;TEXT(Interviews!E21,"h:mm AM/PM"))</f>
        <v>Interview · </v>
      </c>
      <c r="C1014" s="0" t="str">
        <f aca="false">"Interview · "&amp;Interviews!B21</f>
        <v>Interview · </v>
      </c>
    </row>
    <row r="1015" customFormat="false" ht="15" hidden="false" customHeight="false" outlineLevel="0" collapsed="false">
      <c r="A1015" s="0" t="str">
        <f aca="false">IF(AND(Interviews!B22&lt;&gt;"",Interviews!D22&lt;&gt;""),INT(Interviews!D22)+0.1+ROW()/1000000,"")</f>
        <v/>
      </c>
      <c r="B1015" s="0" t="str">
        <f aca="false">"Interview · "&amp;Interviews!B22&amp;IF(Interviews!E22="",""," · "&amp;TEXT(Interviews!E22,"h:mm AM/PM"))</f>
        <v>Interview · </v>
      </c>
      <c r="C1015" s="0" t="str">
        <f aca="false">"Interview · "&amp;Interviews!B22</f>
        <v>Interview · </v>
      </c>
    </row>
    <row r="1016" customFormat="false" ht="15" hidden="false" customHeight="false" outlineLevel="0" collapsed="false">
      <c r="A1016" s="0" t="str">
        <f aca="false">IF(AND(Interviews!B23&lt;&gt;"",Interviews!D23&lt;&gt;""),INT(Interviews!D23)+0.1+ROW()/1000000,"")</f>
        <v/>
      </c>
      <c r="B1016" s="0" t="str">
        <f aca="false">"Interview · "&amp;Interviews!B23&amp;IF(Interviews!E23="",""," · "&amp;TEXT(Interviews!E23,"h:mm AM/PM"))</f>
        <v>Interview · </v>
      </c>
      <c r="C1016" s="0" t="str">
        <f aca="false">"Interview · "&amp;Interviews!B23</f>
        <v>Interview · </v>
      </c>
    </row>
    <row r="1017" customFormat="false" ht="15" hidden="false" customHeight="false" outlineLevel="0" collapsed="false">
      <c r="A1017" s="0" t="str">
        <f aca="false">IF(AND(Interviews!B24&lt;&gt;"",Interviews!D24&lt;&gt;""),INT(Interviews!D24)+0.1+ROW()/1000000,"")</f>
        <v/>
      </c>
      <c r="B1017" s="0" t="str">
        <f aca="false">"Interview · "&amp;Interviews!B24&amp;IF(Interviews!E24="",""," · "&amp;TEXT(Interviews!E24,"h:mm AM/PM"))</f>
        <v>Interview · </v>
      </c>
      <c r="C1017" s="0" t="str">
        <f aca="false">"Interview · "&amp;Interviews!B24</f>
        <v>Interview · </v>
      </c>
    </row>
    <row r="1018" customFormat="false" ht="15" hidden="false" customHeight="false" outlineLevel="0" collapsed="false">
      <c r="A1018" s="0" t="str">
        <f aca="false">IF(AND(Interviews!B25&lt;&gt;"",Interviews!D25&lt;&gt;""),INT(Interviews!D25)+0.1+ROW()/1000000,"")</f>
        <v/>
      </c>
      <c r="B1018" s="0" t="str">
        <f aca="false">"Interview · "&amp;Interviews!B25&amp;IF(Interviews!E25="",""," · "&amp;TEXT(Interviews!E25,"h:mm AM/PM"))</f>
        <v>Interview · </v>
      </c>
      <c r="C1018" s="0" t="str">
        <f aca="false">"Interview · "&amp;Interviews!B25</f>
        <v>Interview · </v>
      </c>
    </row>
    <row r="1019" customFormat="false" ht="15" hidden="false" customHeight="false" outlineLevel="0" collapsed="false">
      <c r="A1019" s="0" t="str">
        <f aca="false">IF(AND(Interviews!B26&lt;&gt;"",Interviews!D26&lt;&gt;""),INT(Interviews!D26)+0.1+ROW()/1000000,"")</f>
        <v/>
      </c>
      <c r="B1019" s="0" t="str">
        <f aca="false">"Interview · "&amp;Interviews!B26&amp;IF(Interviews!E26="",""," · "&amp;TEXT(Interviews!E26,"h:mm AM/PM"))</f>
        <v>Interview · </v>
      </c>
      <c r="C1019" s="0" t="str">
        <f aca="false">"Interview · "&amp;Interviews!B26</f>
        <v>Interview · </v>
      </c>
    </row>
    <row r="1020" customFormat="false" ht="15" hidden="false" customHeight="false" outlineLevel="0" collapsed="false">
      <c r="A1020" s="0" t="str">
        <f aca="false">IF(AND(Interviews!B27&lt;&gt;"",Interviews!D27&lt;&gt;""),INT(Interviews!D27)+0.1+ROW()/1000000,"")</f>
        <v/>
      </c>
      <c r="B1020" s="0" t="str">
        <f aca="false">"Interview · "&amp;Interviews!B27&amp;IF(Interviews!E27="",""," · "&amp;TEXT(Interviews!E27,"h:mm AM/PM"))</f>
        <v>Interview · </v>
      </c>
      <c r="C1020" s="0" t="str">
        <f aca="false">"Interview · "&amp;Interviews!B27</f>
        <v>Interview · </v>
      </c>
    </row>
    <row r="1021" customFormat="false" ht="15" hidden="false" customHeight="false" outlineLevel="0" collapsed="false">
      <c r="A1021" s="0" t="str">
        <f aca="false">IF(AND(Interviews!B28&lt;&gt;"",Interviews!D28&lt;&gt;""),INT(Interviews!D28)+0.1+ROW()/1000000,"")</f>
        <v/>
      </c>
      <c r="B1021" s="0" t="str">
        <f aca="false">"Interview · "&amp;Interviews!B28&amp;IF(Interviews!E28="",""," · "&amp;TEXT(Interviews!E28,"h:mm AM/PM"))</f>
        <v>Interview · </v>
      </c>
      <c r="C1021" s="0" t="str">
        <f aca="false">"Interview · "&amp;Interviews!B28</f>
        <v>Interview · </v>
      </c>
    </row>
    <row r="1022" customFormat="false" ht="15" hidden="false" customHeight="false" outlineLevel="0" collapsed="false">
      <c r="A1022" s="0" t="str">
        <f aca="false">IF(AND(Interviews!B29&lt;&gt;"",Interviews!D29&lt;&gt;""),INT(Interviews!D29)+0.1+ROW()/1000000,"")</f>
        <v/>
      </c>
      <c r="B1022" s="0" t="str">
        <f aca="false">"Interview · "&amp;Interviews!B29&amp;IF(Interviews!E29="",""," · "&amp;TEXT(Interviews!E29,"h:mm AM/PM"))</f>
        <v>Interview · </v>
      </c>
      <c r="C1022" s="0" t="str">
        <f aca="false">"Interview · "&amp;Interviews!B29</f>
        <v>Interview · </v>
      </c>
    </row>
    <row r="1023" customFormat="false" ht="15" hidden="false" customHeight="false" outlineLevel="0" collapsed="false">
      <c r="A1023" s="0" t="str">
        <f aca="false">IF(AND(Interviews!B30&lt;&gt;"",Interviews!D30&lt;&gt;""),INT(Interviews!D30)+0.1+ROW()/1000000,"")</f>
        <v/>
      </c>
      <c r="B1023" s="0" t="str">
        <f aca="false">"Interview · "&amp;Interviews!B30&amp;IF(Interviews!E30="",""," · "&amp;TEXT(Interviews!E30,"h:mm AM/PM"))</f>
        <v>Interview · </v>
      </c>
      <c r="C1023" s="0" t="str">
        <f aca="false">"Interview · "&amp;Interviews!B30</f>
        <v>Interview · </v>
      </c>
    </row>
    <row r="1024" customFormat="false" ht="15" hidden="false" customHeight="false" outlineLevel="0" collapsed="false">
      <c r="A1024" s="0" t="str">
        <f aca="false">IF(AND(Interviews!B31&lt;&gt;"",Interviews!D31&lt;&gt;""),INT(Interviews!D31)+0.1+ROW()/1000000,"")</f>
        <v/>
      </c>
      <c r="B1024" s="0" t="str">
        <f aca="false">"Interview · "&amp;Interviews!B31&amp;IF(Interviews!E31="",""," · "&amp;TEXT(Interviews!E31,"h:mm AM/PM"))</f>
        <v>Interview · </v>
      </c>
      <c r="C1024" s="0" t="str">
        <f aca="false">"Interview · "&amp;Interviews!B31</f>
        <v>Interview · </v>
      </c>
    </row>
    <row r="1025" customFormat="false" ht="15" hidden="false" customHeight="false" outlineLevel="0" collapsed="false">
      <c r="A1025" s="0" t="str">
        <f aca="false">IF(AND(Interviews!B32&lt;&gt;"",Interviews!D32&lt;&gt;""),INT(Interviews!D32)+0.1+ROW()/1000000,"")</f>
        <v/>
      </c>
      <c r="B1025" s="0" t="str">
        <f aca="false">"Interview · "&amp;Interviews!B32&amp;IF(Interviews!E32="",""," · "&amp;TEXT(Interviews!E32,"h:mm AM/PM"))</f>
        <v>Interview · </v>
      </c>
      <c r="C1025" s="0" t="str">
        <f aca="false">"Interview · "&amp;Interviews!B32</f>
        <v>Interview · </v>
      </c>
    </row>
    <row r="1026" customFormat="false" ht="15" hidden="false" customHeight="false" outlineLevel="0" collapsed="false">
      <c r="A1026" s="0" t="str">
        <f aca="false">IF(AND(Interviews!B33&lt;&gt;"",Interviews!D33&lt;&gt;""),INT(Interviews!D33)+0.1+ROW()/1000000,"")</f>
        <v/>
      </c>
      <c r="B1026" s="0" t="str">
        <f aca="false">"Interview · "&amp;Interviews!B33&amp;IF(Interviews!E33="",""," · "&amp;TEXT(Interviews!E33,"h:mm AM/PM"))</f>
        <v>Interview · </v>
      </c>
      <c r="C1026" s="0" t="str">
        <f aca="false">"Interview · "&amp;Interviews!B33</f>
        <v>Interview · </v>
      </c>
    </row>
    <row r="1027" customFormat="false" ht="15" hidden="false" customHeight="false" outlineLevel="0" collapsed="false">
      <c r="A1027" s="0" t="str">
        <f aca="false">IF(AND(Interviews!B34&lt;&gt;"",Interviews!D34&lt;&gt;""),INT(Interviews!D34)+0.1+ROW()/1000000,"")</f>
        <v/>
      </c>
      <c r="B1027" s="0" t="str">
        <f aca="false">"Interview · "&amp;Interviews!B34&amp;IF(Interviews!E34="",""," · "&amp;TEXT(Interviews!E34,"h:mm AM/PM"))</f>
        <v>Interview · </v>
      </c>
      <c r="C1027" s="0" t="str">
        <f aca="false">"Interview · "&amp;Interviews!B34</f>
        <v>Interview · </v>
      </c>
    </row>
    <row r="1028" customFormat="false" ht="15" hidden="false" customHeight="false" outlineLevel="0" collapsed="false">
      <c r="A1028" s="0" t="str">
        <f aca="false">IF(AND(Interviews!B35&lt;&gt;"",Interviews!D35&lt;&gt;""),INT(Interviews!D35)+0.1+ROW()/1000000,"")</f>
        <v/>
      </c>
      <c r="B1028" s="0" t="str">
        <f aca="false">"Interview · "&amp;Interviews!B35&amp;IF(Interviews!E35="",""," · "&amp;TEXT(Interviews!E35,"h:mm AM/PM"))</f>
        <v>Interview · </v>
      </c>
      <c r="C1028" s="0" t="str">
        <f aca="false">"Interview · "&amp;Interviews!B35</f>
        <v>Interview · </v>
      </c>
    </row>
    <row r="1029" customFormat="false" ht="15" hidden="false" customHeight="false" outlineLevel="0" collapsed="false">
      <c r="A1029" s="0" t="str">
        <f aca="false">IF(AND(Interviews!B36&lt;&gt;"",Interviews!D36&lt;&gt;""),INT(Interviews!D36)+0.1+ROW()/1000000,"")</f>
        <v/>
      </c>
      <c r="B1029" s="0" t="str">
        <f aca="false">"Interview · "&amp;Interviews!B36&amp;IF(Interviews!E36="",""," · "&amp;TEXT(Interviews!E36,"h:mm AM/PM"))</f>
        <v>Interview · </v>
      </c>
      <c r="C1029" s="0" t="str">
        <f aca="false">"Interview · "&amp;Interviews!B36</f>
        <v>Interview · </v>
      </c>
    </row>
    <row r="1030" customFormat="false" ht="15" hidden="false" customHeight="false" outlineLevel="0" collapsed="false">
      <c r="A1030" s="0" t="str">
        <f aca="false">IF(AND(Interviews!B37&lt;&gt;"",Interviews!D37&lt;&gt;""),INT(Interviews!D37)+0.1+ROW()/1000000,"")</f>
        <v/>
      </c>
      <c r="B1030" s="0" t="str">
        <f aca="false">"Interview · "&amp;Interviews!B37&amp;IF(Interviews!E37="",""," · "&amp;TEXT(Interviews!E37,"h:mm AM/PM"))</f>
        <v>Interview · </v>
      </c>
      <c r="C1030" s="0" t="str">
        <f aca="false">"Interview · "&amp;Interviews!B37</f>
        <v>Interview · </v>
      </c>
    </row>
    <row r="1031" customFormat="false" ht="15" hidden="false" customHeight="false" outlineLevel="0" collapsed="false">
      <c r="A1031" s="0" t="str">
        <f aca="false">IF(AND(Interviews!B38&lt;&gt;"",Interviews!D38&lt;&gt;""),INT(Interviews!D38)+0.1+ROW()/1000000,"")</f>
        <v/>
      </c>
      <c r="B1031" s="0" t="str">
        <f aca="false">"Interview · "&amp;Interviews!B38&amp;IF(Interviews!E38="",""," · "&amp;TEXT(Interviews!E38,"h:mm AM/PM"))</f>
        <v>Interview · </v>
      </c>
      <c r="C1031" s="0" t="str">
        <f aca="false">"Interview · "&amp;Interviews!B38</f>
        <v>Interview · </v>
      </c>
    </row>
    <row r="1032" customFormat="false" ht="15" hidden="false" customHeight="false" outlineLevel="0" collapsed="false">
      <c r="A1032" s="0" t="str">
        <f aca="false">IF(AND(Interviews!B39&lt;&gt;"",Interviews!D39&lt;&gt;""),INT(Interviews!D39)+0.1+ROW()/1000000,"")</f>
        <v/>
      </c>
      <c r="B1032" s="0" t="str">
        <f aca="false">"Interview · "&amp;Interviews!B39&amp;IF(Interviews!E39="",""," · "&amp;TEXT(Interviews!E39,"h:mm AM/PM"))</f>
        <v>Interview · </v>
      </c>
      <c r="C1032" s="0" t="str">
        <f aca="false">"Interview · "&amp;Interviews!B39</f>
        <v>Interview · </v>
      </c>
    </row>
    <row r="1033" customFormat="false" ht="15" hidden="false" customHeight="false" outlineLevel="0" collapsed="false">
      <c r="A1033" s="0" t="str">
        <f aca="false">IF(AND(Interviews!B40&lt;&gt;"",Interviews!D40&lt;&gt;""),INT(Interviews!D40)+0.1+ROW()/1000000,"")</f>
        <v/>
      </c>
      <c r="B1033" s="0" t="str">
        <f aca="false">"Interview · "&amp;Interviews!B40&amp;IF(Interviews!E40="",""," · "&amp;TEXT(Interviews!E40,"h:mm AM/PM"))</f>
        <v>Interview · </v>
      </c>
      <c r="C1033" s="0" t="str">
        <f aca="false">"Interview · "&amp;Interviews!B40</f>
        <v>Interview · </v>
      </c>
    </row>
    <row r="1034" customFormat="false" ht="15" hidden="false" customHeight="false" outlineLevel="0" collapsed="false">
      <c r="A1034" s="0" t="str">
        <f aca="false">IF(AND(Interviews!B41&lt;&gt;"",Interviews!D41&lt;&gt;""),INT(Interviews!D41)+0.1+ROW()/1000000,"")</f>
        <v/>
      </c>
      <c r="B1034" s="0" t="str">
        <f aca="false">"Interview · "&amp;Interviews!B41&amp;IF(Interviews!E41="",""," · "&amp;TEXT(Interviews!E41,"h:mm AM/PM"))</f>
        <v>Interview · </v>
      </c>
      <c r="C1034" s="0" t="str">
        <f aca="false">"Interview · "&amp;Interviews!B41</f>
        <v>Interview · </v>
      </c>
    </row>
    <row r="1035" customFormat="false" ht="15" hidden="false" customHeight="false" outlineLevel="0" collapsed="false">
      <c r="A1035" s="0" t="str">
        <f aca="false">IF(AND(Interviews!B42&lt;&gt;"",Interviews!D42&lt;&gt;""),INT(Interviews!D42)+0.1+ROW()/1000000,"")</f>
        <v/>
      </c>
      <c r="B1035" s="0" t="str">
        <f aca="false">"Interview · "&amp;Interviews!B42&amp;IF(Interviews!E42="",""," · "&amp;TEXT(Interviews!E42,"h:mm AM/PM"))</f>
        <v>Interview · </v>
      </c>
      <c r="C1035" s="0" t="str">
        <f aca="false">"Interview · "&amp;Interviews!B42</f>
        <v>Interview · </v>
      </c>
    </row>
    <row r="1036" customFormat="false" ht="15" hidden="false" customHeight="false" outlineLevel="0" collapsed="false">
      <c r="A1036" s="0" t="str">
        <f aca="false">IF(AND(Interviews!B43&lt;&gt;"",Interviews!D43&lt;&gt;""),INT(Interviews!D43)+0.1+ROW()/1000000,"")</f>
        <v/>
      </c>
      <c r="B1036" s="0" t="str">
        <f aca="false">"Interview · "&amp;Interviews!B43&amp;IF(Interviews!E43="",""," · "&amp;TEXT(Interviews!E43,"h:mm AM/PM"))</f>
        <v>Interview · </v>
      </c>
      <c r="C1036" s="0" t="str">
        <f aca="false">"Interview · "&amp;Interviews!B43</f>
        <v>Interview · </v>
      </c>
    </row>
    <row r="1037" customFormat="false" ht="15" hidden="false" customHeight="false" outlineLevel="0" collapsed="false">
      <c r="A1037" s="0" t="str">
        <f aca="false">IF(AND(Interviews!B44&lt;&gt;"",Interviews!D44&lt;&gt;""),INT(Interviews!D44)+0.1+ROW()/1000000,"")</f>
        <v/>
      </c>
      <c r="B1037" s="0" t="str">
        <f aca="false">"Interview · "&amp;Interviews!B44&amp;IF(Interviews!E44="",""," · "&amp;TEXT(Interviews!E44,"h:mm AM/PM"))</f>
        <v>Interview · </v>
      </c>
      <c r="C1037" s="0" t="str">
        <f aca="false">"Interview · "&amp;Interviews!B44</f>
        <v>Interview · </v>
      </c>
    </row>
    <row r="1038" customFormat="false" ht="15" hidden="false" customHeight="false" outlineLevel="0" collapsed="false">
      <c r="A1038" s="0" t="str">
        <f aca="false">IF(AND(Interviews!B45&lt;&gt;"",Interviews!D45&lt;&gt;""),INT(Interviews!D45)+0.1+ROW()/1000000,"")</f>
        <v/>
      </c>
      <c r="B1038" s="0" t="str">
        <f aca="false">"Interview · "&amp;Interviews!B45&amp;IF(Interviews!E45="",""," · "&amp;TEXT(Interviews!E45,"h:mm AM/PM"))</f>
        <v>Interview · </v>
      </c>
      <c r="C1038" s="0" t="str">
        <f aca="false">"Interview · "&amp;Interviews!B45</f>
        <v>Interview · </v>
      </c>
    </row>
    <row r="1039" customFormat="false" ht="15" hidden="false" customHeight="false" outlineLevel="0" collapsed="false">
      <c r="A1039" s="0" t="str">
        <f aca="false">IF(AND(Interviews!B46&lt;&gt;"",Interviews!D46&lt;&gt;""),INT(Interviews!D46)+0.1+ROW()/1000000,"")</f>
        <v/>
      </c>
      <c r="B1039" s="0" t="str">
        <f aca="false">"Interview · "&amp;Interviews!B46&amp;IF(Interviews!E46="",""," · "&amp;TEXT(Interviews!E46,"h:mm AM/PM"))</f>
        <v>Interview · </v>
      </c>
      <c r="C1039" s="0" t="str">
        <f aca="false">"Interview · "&amp;Interviews!B46</f>
        <v>Interview · </v>
      </c>
    </row>
    <row r="1040" customFormat="false" ht="15" hidden="false" customHeight="false" outlineLevel="0" collapsed="false">
      <c r="A1040" s="0" t="str">
        <f aca="false">IF(AND(Interviews!B47&lt;&gt;"",Interviews!D47&lt;&gt;""),INT(Interviews!D47)+0.1+ROW()/1000000,"")</f>
        <v/>
      </c>
      <c r="B1040" s="0" t="str">
        <f aca="false">"Interview · "&amp;Interviews!B47&amp;IF(Interviews!E47="",""," · "&amp;TEXT(Interviews!E47,"h:mm AM/PM"))</f>
        <v>Interview · </v>
      </c>
      <c r="C1040" s="0" t="str">
        <f aca="false">"Interview · "&amp;Interviews!B47</f>
        <v>Interview · </v>
      </c>
    </row>
    <row r="1041" customFormat="false" ht="15" hidden="false" customHeight="false" outlineLevel="0" collapsed="false">
      <c r="A1041" s="0" t="str">
        <f aca="false">IF(AND(Interviews!B48&lt;&gt;"",Interviews!D48&lt;&gt;""),INT(Interviews!D48)+0.1+ROW()/1000000,"")</f>
        <v/>
      </c>
      <c r="B1041" s="0" t="str">
        <f aca="false">"Interview · "&amp;Interviews!B48&amp;IF(Interviews!E48="",""," · "&amp;TEXT(Interviews!E48,"h:mm AM/PM"))</f>
        <v>Interview · </v>
      </c>
      <c r="C1041" s="0" t="str">
        <f aca="false">"Interview · "&amp;Interviews!B48</f>
        <v>Interview · </v>
      </c>
    </row>
    <row r="1042" customFormat="false" ht="15" hidden="false" customHeight="false" outlineLevel="0" collapsed="false">
      <c r="A1042" s="0" t="str">
        <f aca="false">IF(AND(Interviews!B49&lt;&gt;"",Interviews!D49&lt;&gt;""),INT(Interviews!D49)+0.1+ROW()/1000000,"")</f>
        <v/>
      </c>
      <c r="B1042" s="0" t="str">
        <f aca="false">"Interview · "&amp;Interviews!B49&amp;IF(Interviews!E49="",""," · "&amp;TEXT(Interviews!E49,"h:mm AM/PM"))</f>
        <v>Interview · </v>
      </c>
      <c r="C1042" s="0" t="str">
        <f aca="false">"Interview · "&amp;Interviews!B49</f>
        <v>Interview · </v>
      </c>
    </row>
    <row r="1043" customFormat="false" ht="15" hidden="false" customHeight="false" outlineLevel="0" collapsed="false">
      <c r="A1043" s="0" t="str">
        <f aca="false">IF(AND(Interviews!B50&lt;&gt;"",Interviews!D50&lt;&gt;""),INT(Interviews!D50)+0.1+ROW()/1000000,"")</f>
        <v/>
      </c>
      <c r="B1043" s="0" t="str">
        <f aca="false">"Interview · "&amp;Interviews!B50&amp;IF(Interviews!E50="",""," · "&amp;TEXT(Interviews!E50,"h:mm AM/PM"))</f>
        <v>Interview · </v>
      </c>
      <c r="C1043" s="0" t="str">
        <f aca="false">"Interview · "&amp;Interviews!B50</f>
        <v>Interview · </v>
      </c>
    </row>
    <row r="1044" customFormat="false" ht="15" hidden="false" customHeight="false" outlineLevel="0" collapsed="false">
      <c r="A1044" s="0" t="str">
        <f aca="false">IF(AND(Interviews!B51&lt;&gt;"",Interviews!D51&lt;&gt;""),INT(Interviews!D51)+0.1+ROW()/1000000,"")</f>
        <v/>
      </c>
      <c r="B1044" s="0" t="str">
        <f aca="false">"Interview · "&amp;Interviews!B51&amp;IF(Interviews!E51="",""," · "&amp;TEXT(Interviews!E51,"h:mm AM/PM"))</f>
        <v>Interview · </v>
      </c>
      <c r="C1044" s="0" t="str">
        <f aca="false">"Interview · "&amp;Interviews!B51</f>
        <v>Interview · </v>
      </c>
    </row>
    <row r="1045" customFormat="false" ht="15" hidden="false" customHeight="false" outlineLevel="0" collapsed="false">
      <c r="A1045" s="0" t="str">
        <f aca="false">IF(AND(Interviews!B52&lt;&gt;"",Interviews!D52&lt;&gt;""),INT(Interviews!D52)+0.1+ROW()/1000000,"")</f>
        <v/>
      </c>
      <c r="B1045" s="0" t="str">
        <f aca="false">"Interview · "&amp;Interviews!B52&amp;IF(Interviews!E52="",""," · "&amp;TEXT(Interviews!E52,"h:mm AM/PM"))</f>
        <v>Interview · </v>
      </c>
      <c r="C1045" s="0" t="str">
        <f aca="false">"Interview · "&amp;Interviews!B52</f>
        <v>Interview · </v>
      </c>
    </row>
    <row r="1046" customFormat="false" ht="15" hidden="false" customHeight="false" outlineLevel="0" collapsed="false">
      <c r="A1046" s="0" t="str">
        <f aca="false">IF(AND(Interviews!B53&lt;&gt;"",Interviews!D53&lt;&gt;""),INT(Interviews!D53)+0.1+ROW()/1000000,"")</f>
        <v/>
      </c>
      <c r="B1046" s="0" t="str">
        <f aca="false">"Interview · "&amp;Interviews!B53&amp;IF(Interviews!E53="",""," · "&amp;TEXT(Interviews!E53,"h:mm AM/PM"))</f>
        <v>Interview · </v>
      </c>
      <c r="C1046" s="0" t="str">
        <f aca="false">"Interview · "&amp;Interviews!B53</f>
        <v>Interview · </v>
      </c>
    </row>
    <row r="1047" customFormat="false" ht="15" hidden="false" customHeight="false" outlineLevel="0" collapsed="false">
      <c r="A1047" s="0" t="str">
        <f aca="false">IF(AND(Interviews!B54&lt;&gt;"",Interviews!D54&lt;&gt;""),INT(Interviews!D54)+0.1+ROW()/1000000,"")</f>
        <v/>
      </c>
      <c r="B1047" s="0" t="str">
        <f aca="false">"Interview · "&amp;Interviews!B54&amp;IF(Interviews!E54="",""," · "&amp;TEXT(Interviews!E54,"h:mm AM/PM"))</f>
        <v>Interview · </v>
      </c>
      <c r="C1047" s="0" t="str">
        <f aca="false">"Interview · "&amp;Interviews!B54</f>
        <v>Interview · </v>
      </c>
    </row>
    <row r="1048" customFormat="false" ht="15" hidden="false" customHeight="false" outlineLevel="0" collapsed="false">
      <c r="A1048" s="0" t="str">
        <f aca="false">IF(AND(Interviews!B55&lt;&gt;"",Interviews!D55&lt;&gt;""),INT(Interviews!D55)+0.1+ROW()/1000000,"")</f>
        <v/>
      </c>
      <c r="B1048" s="0" t="str">
        <f aca="false">"Interview · "&amp;Interviews!B55&amp;IF(Interviews!E55="",""," · "&amp;TEXT(Interviews!E55,"h:mm AM/PM"))</f>
        <v>Interview · </v>
      </c>
      <c r="C1048" s="0" t="str">
        <f aca="false">"Interview · "&amp;Interviews!B55</f>
        <v>Interview · </v>
      </c>
    </row>
    <row r="1049" customFormat="false" ht="15" hidden="false" customHeight="false" outlineLevel="0" collapsed="false">
      <c r="A1049" s="0" t="str">
        <f aca="false">IF(AND(Interviews!B56&lt;&gt;"",Interviews!D56&lt;&gt;""),INT(Interviews!D56)+0.1+ROW()/1000000,"")</f>
        <v/>
      </c>
      <c r="B1049" s="0" t="str">
        <f aca="false">"Interview · "&amp;Interviews!B56&amp;IF(Interviews!E56="",""," · "&amp;TEXT(Interviews!E56,"h:mm AM/PM"))</f>
        <v>Interview · </v>
      </c>
      <c r="C1049" s="0" t="str">
        <f aca="false">"Interview · "&amp;Interviews!B56</f>
        <v>Interview · </v>
      </c>
    </row>
    <row r="1050" customFormat="false" ht="15" hidden="false" customHeight="false" outlineLevel="0" collapsed="false">
      <c r="A1050" s="0" t="str">
        <f aca="false">IF(AND(Interviews!B57&lt;&gt;"",Interviews!D57&lt;&gt;""),INT(Interviews!D57)+0.1+ROW()/1000000,"")</f>
        <v/>
      </c>
      <c r="B1050" s="0" t="str">
        <f aca="false">"Interview · "&amp;Interviews!B57&amp;IF(Interviews!E57="",""," · "&amp;TEXT(Interviews!E57,"h:mm AM/PM"))</f>
        <v>Interview · </v>
      </c>
      <c r="C1050" s="0" t="str">
        <f aca="false">"Interview · "&amp;Interviews!B57</f>
        <v>Interview · </v>
      </c>
    </row>
    <row r="1051" customFormat="false" ht="15" hidden="false" customHeight="false" outlineLevel="0" collapsed="false">
      <c r="A1051" s="0" t="str">
        <f aca="false">IF(AND(Interviews!B58&lt;&gt;"",Interviews!D58&lt;&gt;""),INT(Interviews!D58)+0.1+ROW()/1000000,"")</f>
        <v/>
      </c>
      <c r="B1051" s="0" t="str">
        <f aca="false">"Interview · "&amp;Interviews!B58&amp;IF(Interviews!E58="",""," · "&amp;TEXT(Interviews!E58,"h:mm AM/PM"))</f>
        <v>Interview · </v>
      </c>
      <c r="C1051" s="0" t="str">
        <f aca="false">"Interview · "&amp;Interviews!B58</f>
        <v>Interview · </v>
      </c>
    </row>
    <row r="1052" customFormat="false" ht="15" hidden="false" customHeight="false" outlineLevel="0" collapsed="false">
      <c r="A1052" s="0" t="str">
        <f aca="false">IF(AND(Interviews!B59&lt;&gt;"",Interviews!D59&lt;&gt;""),INT(Interviews!D59)+0.1+ROW()/1000000,"")</f>
        <v/>
      </c>
      <c r="B1052" s="0" t="str">
        <f aca="false">"Interview · "&amp;Interviews!B59&amp;IF(Interviews!E59="",""," · "&amp;TEXT(Interviews!E59,"h:mm AM/PM"))</f>
        <v>Interview · </v>
      </c>
      <c r="C1052" s="0" t="str">
        <f aca="false">"Interview · "&amp;Interviews!B59</f>
        <v>Interview · </v>
      </c>
    </row>
    <row r="1053" customFormat="false" ht="15" hidden="false" customHeight="false" outlineLevel="0" collapsed="false">
      <c r="A1053" s="0" t="str">
        <f aca="false">IF(AND(Interviews!B60&lt;&gt;"",Interviews!D60&lt;&gt;""),INT(Interviews!D60)+0.1+ROW()/1000000,"")</f>
        <v/>
      </c>
      <c r="B1053" s="0" t="str">
        <f aca="false">"Interview · "&amp;Interviews!B60&amp;IF(Interviews!E60="",""," · "&amp;TEXT(Interviews!E60,"h:mm AM/PM"))</f>
        <v>Interview · </v>
      </c>
      <c r="C1053" s="0" t="str">
        <f aca="false">"Interview · "&amp;Interviews!B60</f>
        <v>Interview · </v>
      </c>
    </row>
    <row r="1054" customFormat="false" ht="15" hidden="false" customHeight="false" outlineLevel="0" collapsed="false">
      <c r="A1054" s="0" t="str">
        <f aca="false">IF(AND(Interviews!B61&lt;&gt;"",Interviews!D61&lt;&gt;""),INT(Interviews!D61)+0.1+ROW()/1000000,"")</f>
        <v/>
      </c>
      <c r="B1054" s="0" t="str">
        <f aca="false">"Interview · "&amp;Interviews!B61&amp;IF(Interviews!E61="",""," · "&amp;TEXT(Interviews!E61,"h:mm AM/PM"))</f>
        <v>Interview · </v>
      </c>
      <c r="C1054" s="0" t="str">
        <f aca="false">"Interview · "&amp;Interviews!B61</f>
        <v>Interview · </v>
      </c>
    </row>
    <row r="1055" customFormat="false" ht="15" hidden="false" customHeight="false" outlineLevel="0" collapsed="false">
      <c r="A1055" s="0" t="str">
        <f aca="false">IF(AND(Interviews!B62&lt;&gt;"",Interviews!D62&lt;&gt;""),INT(Interviews!D62)+0.1+ROW()/1000000,"")</f>
        <v/>
      </c>
      <c r="B1055" s="0" t="str">
        <f aca="false">"Interview · "&amp;Interviews!B62&amp;IF(Interviews!E62="",""," · "&amp;TEXT(Interviews!E62,"h:mm AM/PM"))</f>
        <v>Interview · </v>
      </c>
      <c r="C1055" s="0" t="str">
        <f aca="false">"Interview · "&amp;Interviews!B62</f>
        <v>Interview · </v>
      </c>
    </row>
    <row r="1056" customFormat="false" ht="15" hidden="false" customHeight="false" outlineLevel="0" collapsed="false">
      <c r="A1056" s="0" t="str">
        <f aca="false">IF(AND(Interviews!B63&lt;&gt;"",Interviews!D63&lt;&gt;""),INT(Interviews!D63)+0.1+ROW()/1000000,"")</f>
        <v/>
      </c>
      <c r="B1056" s="0" t="str">
        <f aca="false">"Interview · "&amp;Interviews!B63&amp;IF(Interviews!E63="",""," · "&amp;TEXT(Interviews!E63,"h:mm AM/PM"))</f>
        <v>Interview · </v>
      </c>
      <c r="C1056" s="0" t="str">
        <f aca="false">"Interview · "&amp;Interviews!B63</f>
        <v>Interview · </v>
      </c>
    </row>
    <row r="1057" customFormat="false" ht="15" hidden="false" customHeight="false" outlineLevel="0" collapsed="false">
      <c r="A1057" s="0" t="str">
        <f aca="false">IF(AND(Interviews!B64&lt;&gt;"",Interviews!D64&lt;&gt;""),INT(Interviews!D64)+0.1+ROW()/1000000,"")</f>
        <v/>
      </c>
      <c r="B1057" s="0" t="str">
        <f aca="false">"Interview · "&amp;Interviews!B64&amp;IF(Interviews!E64="",""," · "&amp;TEXT(Interviews!E64,"h:mm AM/PM"))</f>
        <v>Interview · </v>
      </c>
      <c r="C1057" s="0" t="str">
        <f aca="false">"Interview · "&amp;Interviews!B64</f>
        <v>Interview · </v>
      </c>
    </row>
    <row r="1058" customFormat="false" ht="15" hidden="false" customHeight="false" outlineLevel="0" collapsed="false">
      <c r="A1058" s="0" t="str">
        <f aca="false">IF(AND(Interviews!B65&lt;&gt;"",Interviews!D65&lt;&gt;""),INT(Interviews!D65)+0.1+ROW()/1000000,"")</f>
        <v/>
      </c>
      <c r="B1058" s="0" t="str">
        <f aca="false">"Interview · "&amp;Interviews!B65&amp;IF(Interviews!E65="",""," · "&amp;TEXT(Interviews!E65,"h:mm AM/PM"))</f>
        <v>Interview · </v>
      </c>
      <c r="C1058" s="0" t="str">
        <f aca="false">"Interview · "&amp;Interviews!B65</f>
        <v>Interview · </v>
      </c>
    </row>
    <row r="1059" customFormat="false" ht="15" hidden="false" customHeight="false" outlineLevel="0" collapsed="false">
      <c r="A1059" s="0" t="str">
        <f aca="false">IF(AND(Interviews!B66&lt;&gt;"",Interviews!D66&lt;&gt;""),INT(Interviews!D66)+0.1+ROW()/1000000,"")</f>
        <v/>
      </c>
      <c r="B1059" s="0" t="str">
        <f aca="false">"Interview · "&amp;Interviews!B66&amp;IF(Interviews!E66="",""," · "&amp;TEXT(Interviews!E66,"h:mm AM/PM"))</f>
        <v>Interview · </v>
      </c>
      <c r="C1059" s="0" t="str">
        <f aca="false">"Interview · "&amp;Interviews!B66</f>
        <v>Interview · </v>
      </c>
    </row>
    <row r="1060" customFormat="false" ht="15" hidden="false" customHeight="false" outlineLevel="0" collapsed="false">
      <c r="A1060" s="0" t="str">
        <f aca="false">IF(AND(Interviews!B67&lt;&gt;"",Interviews!D67&lt;&gt;""),INT(Interviews!D67)+0.1+ROW()/1000000,"")</f>
        <v/>
      </c>
      <c r="B1060" s="0" t="str">
        <f aca="false">"Interview · "&amp;Interviews!B67&amp;IF(Interviews!E67="",""," · "&amp;TEXT(Interviews!E67,"h:mm AM/PM"))</f>
        <v>Interview · </v>
      </c>
      <c r="C1060" s="0" t="str">
        <f aca="false">"Interview · "&amp;Interviews!B67</f>
        <v>Interview · </v>
      </c>
    </row>
    <row r="1061" customFormat="false" ht="15" hidden="false" customHeight="false" outlineLevel="0" collapsed="false">
      <c r="A1061" s="0" t="str">
        <f aca="false">IF(AND(Interviews!B68&lt;&gt;"",Interviews!D68&lt;&gt;""),INT(Interviews!D68)+0.1+ROW()/1000000,"")</f>
        <v/>
      </c>
      <c r="B1061" s="0" t="str">
        <f aca="false">"Interview · "&amp;Interviews!B68&amp;IF(Interviews!E68="",""," · "&amp;TEXT(Interviews!E68,"h:mm AM/PM"))</f>
        <v>Interview · </v>
      </c>
      <c r="C1061" s="0" t="str">
        <f aca="false">"Interview · "&amp;Interviews!B68</f>
        <v>Interview · </v>
      </c>
    </row>
    <row r="1062" customFormat="false" ht="15" hidden="false" customHeight="false" outlineLevel="0" collapsed="false">
      <c r="A1062" s="0" t="str">
        <f aca="false">IF(AND(Interviews!B69&lt;&gt;"",Interviews!D69&lt;&gt;""),INT(Interviews!D69)+0.1+ROW()/1000000,"")</f>
        <v/>
      </c>
      <c r="B1062" s="0" t="str">
        <f aca="false">"Interview · "&amp;Interviews!B69&amp;IF(Interviews!E69="",""," · "&amp;TEXT(Interviews!E69,"h:mm AM/PM"))</f>
        <v>Interview · </v>
      </c>
      <c r="C1062" s="0" t="str">
        <f aca="false">"Interview · "&amp;Interviews!B69</f>
        <v>Interview · </v>
      </c>
    </row>
    <row r="1063" customFormat="false" ht="15" hidden="false" customHeight="false" outlineLevel="0" collapsed="false">
      <c r="A1063" s="0" t="str">
        <f aca="false">IF(AND(Interviews!B70&lt;&gt;"",Interviews!D70&lt;&gt;""),INT(Interviews!D70)+0.1+ROW()/1000000,"")</f>
        <v/>
      </c>
      <c r="B1063" s="0" t="str">
        <f aca="false">"Interview · "&amp;Interviews!B70&amp;IF(Interviews!E70="",""," · "&amp;TEXT(Interviews!E70,"h:mm AM/PM"))</f>
        <v>Interview · </v>
      </c>
      <c r="C1063" s="0" t="str">
        <f aca="false">"Interview · "&amp;Interviews!B70</f>
        <v>Interview · </v>
      </c>
    </row>
    <row r="1064" customFormat="false" ht="15" hidden="false" customHeight="false" outlineLevel="0" collapsed="false">
      <c r="A1064" s="0" t="str">
        <f aca="false">IF(AND(Interviews!B71&lt;&gt;"",Interviews!D71&lt;&gt;""),INT(Interviews!D71)+0.1+ROW()/1000000,"")</f>
        <v/>
      </c>
      <c r="B1064" s="0" t="str">
        <f aca="false">"Interview · "&amp;Interviews!B71&amp;IF(Interviews!E71="",""," · "&amp;TEXT(Interviews!E71,"h:mm AM/PM"))</f>
        <v>Interview · </v>
      </c>
      <c r="C1064" s="0" t="str">
        <f aca="false">"Interview · "&amp;Interviews!B71</f>
        <v>Interview · </v>
      </c>
    </row>
    <row r="1065" customFormat="false" ht="15" hidden="false" customHeight="false" outlineLevel="0" collapsed="false">
      <c r="A1065" s="0" t="str">
        <f aca="false">IF(AND(Interviews!B72&lt;&gt;"",Interviews!D72&lt;&gt;""),INT(Interviews!D72)+0.1+ROW()/1000000,"")</f>
        <v/>
      </c>
      <c r="B1065" s="0" t="str">
        <f aca="false">"Interview · "&amp;Interviews!B72&amp;IF(Interviews!E72="",""," · "&amp;TEXT(Interviews!E72,"h:mm AM/PM"))</f>
        <v>Interview · </v>
      </c>
      <c r="C1065" s="0" t="str">
        <f aca="false">"Interview · "&amp;Interviews!B72</f>
        <v>Interview · </v>
      </c>
    </row>
    <row r="1066" customFormat="false" ht="15" hidden="false" customHeight="false" outlineLevel="0" collapsed="false">
      <c r="A1066" s="0" t="str">
        <f aca="false">IF(AND(Interviews!B73&lt;&gt;"",Interviews!D73&lt;&gt;""),INT(Interviews!D73)+0.1+ROW()/1000000,"")</f>
        <v/>
      </c>
      <c r="B1066" s="0" t="str">
        <f aca="false">"Interview · "&amp;Interviews!B73&amp;IF(Interviews!E73="",""," · "&amp;TEXT(Interviews!E73,"h:mm AM/PM"))</f>
        <v>Interview · </v>
      </c>
      <c r="C1066" s="0" t="str">
        <f aca="false">"Interview · "&amp;Interviews!B73</f>
        <v>Interview · </v>
      </c>
    </row>
    <row r="1067" customFormat="false" ht="15" hidden="false" customHeight="false" outlineLevel="0" collapsed="false">
      <c r="A1067" s="0" t="str">
        <f aca="false">IF(AND(Interviews!B74&lt;&gt;"",Interviews!D74&lt;&gt;""),INT(Interviews!D74)+0.1+ROW()/1000000,"")</f>
        <v/>
      </c>
      <c r="B1067" s="0" t="str">
        <f aca="false">"Interview · "&amp;Interviews!B74&amp;IF(Interviews!E74="",""," · "&amp;TEXT(Interviews!E74,"h:mm AM/PM"))</f>
        <v>Interview · </v>
      </c>
      <c r="C1067" s="0" t="str">
        <f aca="false">"Interview · "&amp;Interviews!B74</f>
        <v>Interview · </v>
      </c>
    </row>
    <row r="1068" customFormat="false" ht="15" hidden="false" customHeight="false" outlineLevel="0" collapsed="false">
      <c r="A1068" s="0" t="str">
        <f aca="false">IF(AND(Interviews!B75&lt;&gt;"",Interviews!D75&lt;&gt;""),INT(Interviews!D75)+0.1+ROW()/1000000,"")</f>
        <v/>
      </c>
      <c r="B1068" s="0" t="str">
        <f aca="false">"Interview · "&amp;Interviews!B75&amp;IF(Interviews!E75="",""," · "&amp;TEXT(Interviews!E75,"h:mm AM/PM"))</f>
        <v>Interview · </v>
      </c>
      <c r="C1068" s="0" t="str">
        <f aca="false">"Interview · "&amp;Interviews!B75</f>
        <v>Interview · </v>
      </c>
    </row>
    <row r="1069" customFormat="false" ht="15" hidden="false" customHeight="false" outlineLevel="0" collapsed="false">
      <c r="A1069" s="0" t="str">
        <f aca="false">IF(AND(Interviews!B76&lt;&gt;"",Interviews!D76&lt;&gt;""),INT(Interviews!D76)+0.1+ROW()/1000000,"")</f>
        <v/>
      </c>
      <c r="B1069" s="0" t="str">
        <f aca="false">"Interview · "&amp;Interviews!B76&amp;IF(Interviews!E76="",""," · "&amp;TEXT(Interviews!E76,"h:mm AM/PM"))</f>
        <v>Interview · </v>
      </c>
      <c r="C1069" s="0" t="str">
        <f aca="false">"Interview · "&amp;Interviews!B76</f>
        <v>Interview · </v>
      </c>
    </row>
    <row r="1070" customFormat="false" ht="15" hidden="false" customHeight="false" outlineLevel="0" collapsed="false">
      <c r="A1070" s="0" t="str">
        <f aca="false">IF(AND(Interviews!B77&lt;&gt;"",Interviews!D77&lt;&gt;""),INT(Interviews!D77)+0.1+ROW()/1000000,"")</f>
        <v/>
      </c>
      <c r="B1070" s="0" t="str">
        <f aca="false">"Interview · "&amp;Interviews!B77&amp;IF(Interviews!E77="",""," · "&amp;TEXT(Interviews!E77,"h:mm AM/PM"))</f>
        <v>Interview · </v>
      </c>
      <c r="C1070" s="0" t="str">
        <f aca="false">"Interview · "&amp;Interviews!B77</f>
        <v>Interview · </v>
      </c>
    </row>
    <row r="1071" customFormat="false" ht="15" hidden="false" customHeight="false" outlineLevel="0" collapsed="false">
      <c r="A1071" s="0" t="str">
        <f aca="false">IF(AND(Interviews!B78&lt;&gt;"",Interviews!D78&lt;&gt;""),INT(Interviews!D78)+0.1+ROW()/1000000,"")</f>
        <v/>
      </c>
      <c r="B1071" s="0" t="str">
        <f aca="false">"Interview · "&amp;Interviews!B78&amp;IF(Interviews!E78="",""," · "&amp;TEXT(Interviews!E78,"h:mm AM/PM"))</f>
        <v>Interview · </v>
      </c>
      <c r="C1071" s="0" t="str">
        <f aca="false">"Interview · "&amp;Interviews!B78</f>
        <v>Interview · </v>
      </c>
    </row>
    <row r="1072" customFormat="false" ht="15" hidden="false" customHeight="false" outlineLevel="0" collapsed="false">
      <c r="A1072" s="0" t="str">
        <f aca="false">IF(AND(Interviews!B79&lt;&gt;"",Interviews!D79&lt;&gt;""),INT(Interviews!D79)+0.1+ROW()/1000000,"")</f>
        <v/>
      </c>
      <c r="B1072" s="0" t="str">
        <f aca="false">"Interview · "&amp;Interviews!B79&amp;IF(Interviews!E79="",""," · "&amp;TEXT(Interviews!E79,"h:mm AM/PM"))</f>
        <v>Interview · </v>
      </c>
      <c r="C1072" s="0" t="str">
        <f aca="false">"Interview · "&amp;Interviews!B79</f>
        <v>Interview · </v>
      </c>
    </row>
    <row r="1073" customFormat="false" ht="15" hidden="false" customHeight="false" outlineLevel="0" collapsed="false">
      <c r="A1073" s="0" t="str">
        <f aca="false">IF(AND(Interviews!B80&lt;&gt;"",Interviews!D80&lt;&gt;""),INT(Interviews!D80)+0.1+ROW()/1000000,"")</f>
        <v/>
      </c>
      <c r="B1073" s="0" t="str">
        <f aca="false">"Interview · "&amp;Interviews!B80&amp;IF(Interviews!E80="",""," · "&amp;TEXT(Interviews!E80,"h:mm AM/PM"))</f>
        <v>Interview · </v>
      </c>
      <c r="C1073" s="0" t="str">
        <f aca="false">"Interview · "&amp;Interviews!B80</f>
        <v>Interview · </v>
      </c>
    </row>
    <row r="1074" customFormat="false" ht="15" hidden="false" customHeight="false" outlineLevel="0" collapsed="false">
      <c r="A1074" s="0" t="str">
        <f aca="false">IF(AND(Interviews!B81&lt;&gt;"",Interviews!D81&lt;&gt;""),INT(Interviews!D81)+0.1+ROW()/1000000,"")</f>
        <v/>
      </c>
      <c r="B1074" s="0" t="str">
        <f aca="false">"Interview · "&amp;Interviews!B81&amp;IF(Interviews!E81="",""," · "&amp;TEXT(Interviews!E81,"h:mm AM/PM"))</f>
        <v>Interview · </v>
      </c>
      <c r="C1074" s="0" t="str">
        <f aca="false">"Interview · "&amp;Interviews!B81</f>
        <v>Interview · </v>
      </c>
    </row>
    <row r="1075" customFormat="false" ht="15" hidden="false" customHeight="false" outlineLevel="0" collapsed="false">
      <c r="A1075" s="0" t="str">
        <f aca="false">IF(AND(Interviews!B82&lt;&gt;"",Interviews!D82&lt;&gt;""),INT(Interviews!D82)+0.1+ROW()/1000000,"")</f>
        <v/>
      </c>
      <c r="B1075" s="0" t="str">
        <f aca="false">"Interview · "&amp;Interviews!B82&amp;IF(Interviews!E82="",""," · "&amp;TEXT(Interviews!E82,"h:mm AM/PM"))</f>
        <v>Interview · </v>
      </c>
      <c r="C1075" s="0" t="str">
        <f aca="false">"Interview · "&amp;Interviews!B82</f>
        <v>Interview · </v>
      </c>
    </row>
    <row r="1076" customFormat="false" ht="15" hidden="false" customHeight="false" outlineLevel="0" collapsed="false">
      <c r="A1076" s="0" t="str">
        <f aca="false">IF(AND(Interviews!B83&lt;&gt;"",Interviews!D83&lt;&gt;""),INT(Interviews!D83)+0.1+ROW()/1000000,"")</f>
        <v/>
      </c>
      <c r="B1076" s="0" t="str">
        <f aca="false">"Interview · "&amp;Interviews!B83&amp;IF(Interviews!E83="",""," · "&amp;TEXT(Interviews!E83,"h:mm AM/PM"))</f>
        <v>Interview · </v>
      </c>
      <c r="C1076" s="0" t="str">
        <f aca="false">"Interview · "&amp;Interviews!B83</f>
        <v>Interview · </v>
      </c>
    </row>
    <row r="1077" customFormat="false" ht="15" hidden="false" customHeight="false" outlineLevel="0" collapsed="false">
      <c r="A1077" s="0" t="str">
        <f aca="false">IF(AND(Interviews!B84&lt;&gt;"",Interviews!D84&lt;&gt;""),INT(Interviews!D84)+0.1+ROW()/1000000,"")</f>
        <v/>
      </c>
      <c r="B1077" s="0" t="str">
        <f aca="false">"Interview · "&amp;Interviews!B84&amp;IF(Interviews!E84="",""," · "&amp;TEXT(Interviews!E84,"h:mm AM/PM"))</f>
        <v>Interview · </v>
      </c>
      <c r="C1077" s="0" t="str">
        <f aca="false">"Interview · "&amp;Interviews!B84</f>
        <v>Interview · </v>
      </c>
    </row>
    <row r="1078" customFormat="false" ht="15" hidden="false" customHeight="false" outlineLevel="0" collapsed="false">
      <c r="A1078" s="0" t="str">
        <f aca="false">IF(AND(Interviews!B85&lt;&gt;"",Interviews!D85&lt;&gt;""),INT(Interviews!D85)+0.1+ROW()/1000000,"")</f>
        <v/>
      </c>
      <c r="B1078" s="0" t="str">
        <f aca="false">"Interview · "&amp;Interviews!B85&amp;IF(Interviews!E85="",""," · "&amp;TEXT(Interviews!E85,"h:mm AM/PM"))</f>
        <v>Interview · </v>
      </c>
      <c r="C1078" s="0" t="str">
        <f aca="false">"Interview · "&amp;Interviews!B85</f>
        <v>Interview · </v>
      </c>
    </row>
    <row r="1079" customFormat="false" ht="15" hidden="false" customHeight="false" outlineLevel="0" collapsed="false">
      <c r="A1079" s="0" t="str">
        <f aca="false">IF(AND(Interviews!B86&lt;&gt;"",Interviews!D86&lt;&gt;""),INT(Interviews!D86)+0.1+ROW()/1000000,"")</f>
        <v/>
      </c>
      <c r="B1079" s="0" t="str">
        <f aca="false">"Interview · "&amp;Interviews!B86&amp;IF(Interviews!E86="",""," · "&amp;TEXT(Interviews!E86,"h:mm AM/PM"))</f>
        <v>Interview · </v>
      </c>
      <c r="C1079" s="0" t="str">
        <f aca="false">"Interview · "&amp;Interviews!B86</f>
        <v>Interview · </v>
      </c>
    </row>
    <row r="1080" customFormat="false" ht="15" hidden="false" customHeight="false" outlineLevel="0" collapsed="false">
      <c r="A1080" s="0" t="str">
        <f aca="false">IF(AND(Interviews!B87&lt;&gt;"",Interviews!D87&lt;&gt;""),INT(Interviews!D87)+0.1+ROW()/1000000,"")</f>
        <v/>
      </c>
      <c r="B1080" s="0" t="str">
        <f aca="false">"Interview · "&amp;Interviews!B87&amp;IF(Interviews!E87="",""," · "&amp;TEXT(Interviews!E87,"h:mm AM/PM"))</f>
        <v>Interview · </v>
      </c>
      <c r="C1080" s="0" t="str">
        <f aca="false">"Interview · "&amp;Interviews!B87</f>
        <v>Interview · </v>
      </c>
    </row>
    <row r="1081" customFormat="false" ht="15" hidden="false" customHeight="false" outlineLevel="0" collapsed="false">
      <c r="A1081" s="0" t="str">
        <f aca="false">IF(AND(Interviews!B88&lt;&gt;"",Interviews!D88&lt;&gt;""),INT(Interviews!D88)+0.1+ROW()/1000000,"")</f>
        <v/>
      </c>
      <c r="B1081" s="0" t="str">
        <f aca="false">"Interview · "&amp;Interviews!B88&amp;IF(Interviews!E88="",""," · "&amp;TEXT(Interviews!E88,"h:mm AM/PM"))</f>
        <v>Interview · </v>
      </c>
      <c r="C1081" s="0" t="str">
        <f aca="false">"Interview · "&amp;Interviews!B88</f>
        <v>Interview · </v>
      </c>
    </row>
    <row r="1082" customFormat="false" ht="15" hidden="false" customHeight="false" outlineLevel="0" collapsed="false">
      <c r="A1082" s="0" t="str">
        <f aca="false">IF(AND(Interviews!B89&lt;&gt;"",Interviews!D89&lt;&gt;""),INT(Interviews!D89)+0.1+ROW()/1000000,"")</f>
        <v/>
      </c>
      <c r="B1082" s="0" t="str">
        <f aca="false">"Interview · "&amp;Interviews!B89&amp;IF(Interviews!E89="",""," · "&amp;TEXT(Interviews!E89,"h:mm AM/PM"))</f>
        <v>Interview · </v>
      </c>
      <c r="C1082" s="0" t="str">
        <f aca="false">"Interview · "&amp;Interviews!B89</f>
        <v>Interview · </v>
      </c>
    </row>
    <row r="1083" customFormat="false" ht="15" hidden="false" customHeight="false" outlineLevel="0" collapsed="false">
      <c r="A1083" s="0" t="str">
        <f aca="false">IF(AND(Interviews!B90&lt;&gt;"",Interviews!D90&lt;&gt;""),INT(Interviews!D90)+0.1+ROW()/1000000,"")</f>
        <v/>
      </c>
      <c r="B1083" s="0" t="str">
        <f aca="false">"Interview · "&amp;Interviews!B90&amp;IF(Interviews!E90="",""," · "&amp;TEXT(Interviews!E90,"h:mm AM/PM"))</f>
        <v>Interview · </v>
      </c>
      <c r="C1083" s="0" t="str">
        <f aca="false">"Interview · "&amp;Interviews!B90</f>
        <v>Interview · </v>
      </c>
    </row>
    <row r="1084" customFormat="false" ht="15" hidden="false" customHeight="false" outlineLevel="0" collapsed="false">
      <c r="A1084" s="0" t="str">
        <f aca="false">IF(AND(Interviews!B91&lt;&gt;"",Interviews!D91&lt;&gt;""),INT(Interviews!D91)+0.1+ROW()/1000000,"")</f>
        <v/>
      </c>
      <c r="B1084" s="0" t="str">
        <f aca="false">"Interview · "&amp;Interviews!B91&amp;IF(Interviews!E91="",""," · "&amp;TEXT(Interviews!E91,"h:mm AM/PM"))</f>
        <v>Interview · </v>
      </c>
      <c r="C1084" s="0" t="str">
        <f aca="false">"Interview · "&amp;Interviews!B91</f>
        <v>Interview · </v>
      </c>
    </row>
    <row r="1085" customFormat="false" ht="15" hidden="false" customHeight="false" outlineLevel="0" collapsed="false">
      <c r="A1085" s="0" t="str">
        <f aca="false">IF(AND(Interviews!B92&lt;&gt;"",Interviews!D92&lt;&gt;""),INT(Interviews!D92)+0.1+ROW()/1000000,"")</f>
        <v/>
      </c>
      <c r="B1085" s="0" t="str">
        <f aca="false">"Interview · "&amp;Interviews!B92&amp;IF(Interviews!E92="",""," · "&amp;TEXT(Interviews!E92,"h:mm AM/PM"))</f>
        <v>Interview · </v>
      </c>
      <c r="C1085" s="0" t="str">
        <f aca="false">"Interview · "&amp;Interviews!B92</f>
        <v>Interview · </v>
      </c>
    </row>
    <row r="1086" customFormat="false" ht="15" hidden="false" customHeight="false" outlineLevel="0" collapsed="false">
      <c r="A1086" s="0" t="str">
        <f aca="false">IF(AND(Interviews!B93&lt;&gt;"",Interviews!D93&lt;&gt;""),INT(Interviews!D93)+0.1+ROW()/1000000,"")</f>
        <v/>
      </c>
      <c r="B1086" s="0" t="str">
        <f aca="false">"Interview · "&amp;Interviews!B93&amp;IF(Interviews!E93="",""," · "&amp;TEXT(Interviews!E93,"h:mm AM/PM"))</f>
        <v>Interview · </v>
      </c>
      <c r="C1086" s="0" t="str">
        <f aca="false">"Interview · "&amp;Interviews!B93</f>
        <v>Interview · </v>
      </c>
    </row>
    <row r="1087" customFormat="false" ht="15" hidden="false" customHeight="false" outlineLevel="0" collapsed="false">
      <c r="A1087" s="0" t="str">
        <f aca="false">IF(AND(Interviews!B94&lt;&gt;"",Interviews!D94&lt;&gt;""),INT(Interviews!D94)+0.1+ROW()/1000000,"")</f>
        <v/>
      </c>
      <c r="B1087" s="0" t="str">
        <f aca="false">"Interview · "&amp;Interviews!B94&amp;IF(Interviews!E94="",""," · "&amp;TEXT(Interviews!E94,"h:mm AM/PM"))</f>
        <v>Interview · </v>
      </c>
      <c r="C1087" s="0" t="str">
        <f aca="false">"Interview · "&amp;Interviews!B94</f>
        <v>Interview · </v>
      </c>
    </row>
    <row r="1088" customFormat="false" ht="15" hidden="false" customHeight="false" outlineLevel="0" collapsed="false">
      <c r="A1088" s="0" t="str">
        <f aca="false">IF(AND(Interviews!B95&lt;&gt;"",Interviews!D95&lt;&gt;""),INT(Interviews!D95)+0.1+ROW()/1000000,"")</f>
        <v/>
      </c>
      <c r="B1088" s="0" t="str">
        <f aca="false">"Interview · "&amp;Interviews!B95&amp;IF(Interviews!E95="",""," · "&amp;TEXT(Interviews!E95,"h:mm AM/PM"))</f>
        <v>Interview · </v>
      </c>
      <c r="C1088" s="0" t="str">
        <f aca="false">"Interview · "&amp;Interviews!B95</f>
        <v>Interview · </v>
      </c>
    </row>
    <row r="1089" customFormat="false" ht="15" hidden="false" customHeight="false" outlineLevel="0" collapsed="false">
      <c r="A1089" s="0" t="str">
        <f aca="false">IF(AND(Interviews!B96&lt;&gt;"",Interviews!D96&lt;&gt;""),INT(Interviews!D96)+0.1+ROW()/1000000,"")</f>
        <v/>
      </c>
      <c r="B1089" s="0" t="str">
        <f aca="false">"Interview · "&amp;Interviews!B96&amp;IF(Interviews!E96="",""," · "&amp;TEXT(Interviews!E96,"h:mm AM/PM"))</f>
        <v>Interview · </v>
      </c>
      <c r="C1089" s="0" t="str">
        <f aca="false">"Interview · "&amp;Interviews!B96</f>
        <v>Interview · </v>
      </c>
    </row>
    <row r="1090" customFormat="false" ht="15" hidden="false" customHeight="false" outlineLevel="0" collapsed="false">
      <c r="A1090" s="0" t="str">
        <f aca="false">IF(AND(Interviews!B97&lt;&gt;"",Interviews!D97&lt;&gt;""),INT(Interviews!D97)+0.1+ROW()/1000000,"")</f>
        <v/>
      </c>
      <c r="B1090" s="0" t="str">
        <f aca="false">"Interview · "&amp;Interviews!B97&amp;IF(Interviews!E97="",""," · "&amp;TEXT(Interviews!E97,"h:mm AM/PM"))</f>
        <v>Interview · </v>
      </c>
      <c r="C1090" s="0" t="str">
        <f aca="false">"Interview · "&amp;Interviews!B97</f>
        <v>Interview · </v>
      </c>
    </row>
    <row r="1091" customFormat="false" ht="15" hidden="false" customHeight="false" outlineLevel="0" collapsed="false">
      <c r="A1091" s="0" t="str">
        <f aca="false">IF(AND(Interviews!B98&lt;&gt;"",Interviews!D98&lt;&gt;""),INT(Interviews!D98)+0.1+ROW()/1000000,"")</f>
        <v/>
      </c>
      <c r="B1091" s="0" t="str">
        <f aca="false">"Interview · "&amp;Interviews!B98&amp;IF(Interviews!E98="",""," · "&amp;TEXT(Interviews!E98,"h:mm AM/PM"))</f>
        <v>Interview · </v>
      </c>
      <c r="C1091" s="0" t="str">
        <f aca="false">"Interview · "&amp;Interviews!B98</f>
        <v>Interview · </v>
      </c>
    </row>
    <row r="1092" customFormat="false" ht="15" hidden="false" customHeight="false" outlineLevel="0" collapsed="false">
      <c r="A1092" s="0" t="str">
        <f aca="false">IF(AND(Interviews!B99&lt;&gt;"",Interviews!D99&lt;&gt;""),INT(Interviews!D99)+0.1+ROW()/1000000,"")</f>
        <v/>
      </c>
      <c r="B1092" s="0" t="str">
        <f aca="false">"Interview · "&amp;Interviews!B99&amp;IF(Interviews!E99="",""," · "&amp;TEXT(Interviews!E99,"h:mm AM/PM"))</f>
        <v>Interview · </v>
      </c>
      <c r="C1092" s="0" t="str">
        <f aca="false">"Interview · "&amp;Interviews!B99</f>
        <v>Interview · </v>
      </c>
    </row>
    <row r="1093" customFormat="false" ht="15" hidden="false" customHeight="false" outlineLevel="0" collapsed="false">
      <c r="A1093" s="0" t="str">
        <f aca="false">IF(AND(Interviews!B100&lt;&gt;"",Interviews!D100&lt;&gt;""),INT(Interviews!D100)+0.1+ROW()/1000000,"")</f>
        <v/>
      </c>
      <c r="B1093" s="0" t="str">
        <f aca="false">"Interview · "&amp;Interviews!B100&amp;IF(Interviews!E100="",""," · "&amp;TEXT(Interviews!E100,"h:mm AM/PM"))</f>
        <v>Interview · </v>
      </c>
      <c r="C1093" s="0" t="str">
        <f aca="false">"Interview · "&amp;Interviews!B100</f>
        <v>Interview · </v>
      </c>
    </row>
    <row r="1094" customFormat="false" ht="15" hidden="false" customHeight="false" outlineLevel="0" collapsed="false">
      <c r="A1094" s="0" t="str">
        <f aca="false">IF(AND(Interviews!B101&lt;&gt;"",Interviews!D101&lt;&gt;""),INT(Interviews!D101)+0.1+ROW()/1000000,"")</f>
        <v/>
      </c>
      <c r="B1094" s="0" t="str">
        <f aca="false">"Interview · "&amp;Interviews!B101&amp;IF(Interviews!E101="",""," · "&amp;TEXT(Interviews!E101,"h:mm AM/PM"))</f>
        <v>Interview · </v>
      </c>
      <c r="C1094" s="0" t="str">
        <f aca="false">"Interview · "&amp;Interviews!B101</f>
        <v>Interview · </v>
      </c>
    </row>
    <row r="1095" customFormat="false" ht="15" hidden="false" customHeight="false" outlineLevel="0" collapsed="false">
      <c r="A1095" s="0" t="str">
        <f aca="false">IF(AND(Interviews!B102&lt;&gt;"",Interviews!D102&lt;&gt;""),INT(Interviews!D102)+0.1+ROW()/1000000,"")</f>
        <v/>
      </c>
      <c r="B1095" s="0" t="str">
        <f aca="false">"Interview · "&amp;Interviews!B102&amp;IF(Interviews!E102="",""," · "&amp;TEXT(Interviews!E102,"h:mm AM/PM"))</f>
        <v>Interview · </v>
      </c>
      <c r="C1095" s="0" t="str">
        <f aca="false">"Interview · "&amp;Interviews!B102</f>
        <v>Interview · </v>
      </c>
    </row>
    <row r="1096" customFormat="false" ht="15" hidden="false" customHeight="false" outlineLevel="0" collapsed="false">
      <c r="A1096" s="0" t="str">
        <f aca="false">IF(AND(Interviews!B103&lt;&gt;"",Interviews!D103&lt;&gt;""),INT(Interviews!D103)+0.1+ROW()/1000000,"")</f>
        <v/>
      </c>
      <c r="B1096" s="0" t="str">
        <f aca="false">"Interview · "&amp;Interviews!B103&amp;IF(Interviews!E103="",""," · "&amp;TEXT(Interviews!E103,"h:mm AM/PM"))</f>
        <v>Interview · </v>
      </c>
      <c r="C1096" s="0" t="str">
        <f aca="false">"Interview · "&amp;Interviews!B103</f>
        <v>Interview · </v>
      </c>
    </row>
    <row r="1097" customFormat="false" ht="15" hidden="false" customHeight="false" outlineLevel="0" collapsed="false">
      <c r="A1097" s="0" t="str">
        <f aca="false">IF(AND(Interviews!B104&lt;&gt;"",Interviews!D104&lt;&gt;""),INT(Interviews!D104)+0.1+ROW()/1000000,"")</f>
        <v/>
      </c>
      <c r="B1097" s="0" t="str">
        <f aca="false">"Interview · "&amp;Interviews!B104&amp;IF(Interviews!E104="",""," · "&amp;TEXT(Interviews!E104,"h:mm AM/PM"))</f>
        <v>Interview · </v>
      </c>
      <c r="C1097" s="0" t="str">
        <f aca="false">"Interview · "&amp;Interviews!B104</f>
        <v>Interview · </v>
      </c>
    </row>
    <row r="1098" customFormat="false" ht="15" hidden="false" customHeight="false" outlineLevel="0" collapsed="false">
      <c r="A1098" s="0" t="str">
        <f aca="false">IF(AND(Interviews!B105&lt;&gt;"",Interviews!D105&lt;&gt;""),INT(Interviews!D105)+0.1+ROW()/1000000,"")</f>
        <v/>
      </c>
      <c r="B1098" s="0" t="str">
        <f aca="false">"Interview · "&amp;Interviews!B105&amp;IF(Interviews!E105="",""," · "&amp;TEXT(Interviews!E105,"h:mm AM/PM"))</f>
        <v>Interview · </v>
      </c>
      <c r="C1098" s="0" t="str">
        <f aca="false">"Interview · "&amp;Interviews!B105</f>
        <v>Interview · </v>
      </c>
    </row>
    <row r="1099" customFormat="false" ht="15" hidden="false" customHeight="false" outlineLevel="0" collapsed="false">
      <c r="A1099" s="0" t="str">
        <f aca="false">IF(AND(Interviews!B106&lt;&gt;"",Interviews!D106&lt;&gt;""),INT(Interviews!D106)+0.1+ROW()/1000000,"")</f>
        <v/>
      </c>
      <c r="B1099" s="0" t="str">
        <f aca="false">"Interview · "&amp;Interviews!B106&amp;IF(Interviews!E106="",""," · "&amp;TEXT(Interviews!E106,"h:mm AM/PM"))</f>
        <v>Interview · </v>
      </c>
      <c r="C1099" s="0" t="str">
        <f aca="false">"Interview · "&amp;Interviews!B106</f>
        <v>Interview · </v>
      </c>
    </row>
    <row r="1100" customFormat="false" ht="15" hidden="false" customHeight="false" outlineLevel="0" collapsed="false">
      <c r="A1100" s="0" t="str">
        <f aca="false">IF(AND(Interviews!B107&lt;&gt;"",Interviews!D107&lt;&gt;""),INT(Interviews!D107)+0.1+ROW()/1000000,"")</f>
        <v/>
      </c>
      <c r="B1100" s="0" t="str">
        <f aca="false">"Interview · "&amp;Interviews!B107&amp;IF(Interviews!E107="",""," · "&amp;TEXT(Interviews!E107,"h:mm AM/PM"))</f>
        <v>Interview · </v>
      </c>
      <c r="C1100" s="0" t="str">
        <f aca="false">"Interview · "&amp;Interviews!B107</f>
        <v>Interview · </v>
      </c>
    </row>
    <row r="1101" customFormat="false" ht="15" hidden="false" customHeight="false" outlineLevel="0" collapsed="false">
      <c r="A1101" s="0" t="str">
        <f aca="false">IF(AND(Interviews!B108&lt;&gt;"",Interviews!D108&lt;&gt;""),INT(Interviews!D108)+0.1+ROW()/1000000,"")</f>
        <v/>
      </c>
      <c r="B1101" s="0" t="str">
        <f aca="false">"Interview · "&amp;Interviews!B108&amp;IF(Interviews!E108="",""," · "&amp;TEXT(Interviews!E108,"h:mm AM/PM"))</f>
        <v>Interview · </v>
      </c>
      <c r="C1101" s="0" t="str">
        <f aca="false">"Interview · "&amp;Interviews!B108</f>
        <v>Interview · </v>
      </c>
    </row>
    <row r="1102" customFormat="false" ht="15" hidden="false" customHeight="false" outlineLevel="0" collapsed="false">
      <c r="A1102" s="0" t="str">
        <f aca="false">IF(AND(Interviews!B109&lt;&gt;"",Interviews!D109&lt;&gt;""),INT(Interviews!D109)+0.1+ROW()/1000000,"")</f>
        <v/>
      </c>
      <c r="B1102" s="0" t="str">
        <f aca="false">"Interview · "&amp;Interviews!B109&amp;IF(Interviews!E109="",""," · "&amp;TEXT(Interviews!E109,"h:mm AM/PM"))</f>
        <v>Interview · </v>
      </c>
      <c r="C1102" s="0" t="str">
        <f aca="false">"Interview · "&amp;Interviews!B109</f>
        <v>Interview · </v>
      </c>
    </row>
    <row r="1103" customFormat="false" ht="15" hidden="false" customHeight="false" outlineLevel="0" collapsed="false">
      <c r="A1103" s="0" t="str">
        <f aca="false">IF(AND(Interviews!B110&lt;&gt;"",Interviews!D110&lt;&gt;""),INT(Interviews!D110)+0.1+ROW()/1000000,"")</f>
        <v/>
      </c>
      <c r="B1103" s="0" t="str">
        <f aca="false">"Interview · "&amp;Interviews!B110&amp;IF(Interviews!E110="",""," · "&amp;TEXT(Interviews!E110,"h:mm AM/PM"))</f>
        <v>Interview · </v>
      </c>
      <c r="C1103" s="0" t="str">
        <f aca="false">"Interview · "&amp;Interviews!B110</f>
        <v>Interview · </v>
      </c>
    </row>
    <row r="1104" customFormat="false" ht="15" hidden="false" customHeight="false" outlineLevel="0" collapsed="false">
      <c r="A1104" s="0" t="str">
        <f aca="false">IF(AND(Interviews!B111&lt;&gt;"",Interviews!D111&lt;&gt;""),INT(Interviews!D111)+0.1+ROW()/1000000,"")</f>
        <v/>
      </c>
      <c r="B1104" s="0" t="str">
        <f aca="false">"Interview · "&amp;Interviews!B111&amp;IF(Interviews!E111="",""," · "&amp;TEXT(Interviews!E111,"h:mm AM/PM"))</f>
        <v>Interview · </v>
      </c>
      <c r="C1104" s="0" t="str">
        <f aca="false">"Interview · "&amp;Interviews!B111</f>
        <v>Interview · </v>
      </c>
    </row>
    <row r="1105" customFormat="false" ht="15" hidden="false" customHeight="false" outlineLevel="0" collapsed="false">
      <c r="A1105" s="0" t="str">
        <f aca="false">IF(AND(Interviews!B112&lt;&gt;"",Interviews!D112&lt;&gt;""),INT(Interviews!D112)+0.1+ROW()/1000000,"")</f>
        <v/>
      </c>
      <c r="B1105" s="0" t="str">
        <f aca="false">"Interview · "&amp;Interviews!B112&amp;IF(Interviews!E112="",""," · "&amp;TEXT(Interviews!E112,"h:mm AM/PM"))</f>
        <v>Interview · </v>
      </c>
      <c r="C1105" s="0" t="str">
        <f aca="false">"Interview · "&amp;Interviews!B112</f>
        <v>Interview · </v>
      </c>
    </row>
    <row r="1106" customFormat="false" ht="15" hidden="false" customHeight="false" outlineLevel="0" collapsed="false">
      <c r="A1106" s="0" t="str">
        <f aca="false">IF(AND(Interviews!B113&lt;&gt;"",Interviews!D113&lt;&gt;""),INT(Interviews!D113)+0.1+ROW()/1000000,"")</f>
        <v/>
      </c>
      <c r="B1106" s="0" t="str">
        <f aca="false">"Interview · "&amp;Interviews!B113&amp;IF(Interviews!E113="",""," · "&amp;TEXT(Interviews!E113,"h:mm AM/PM"))</f>
        <v>Interview · </v>
      </c>
      <c r="C1106" s="0" t="str">
        <f aca="false">"Interview · "&amp;Interviews!B113</f>
        <v>Interview · </v>
      </c>
    </row>
    <row r="1107" customFormat="false" ht="15" hidden="false" customHeight="false" outlineLevel="0" collapsed="false">
      <c r="A1107" s="0" t="str">
        <f aca="false">IF(AND(Interviews!B114&lt;&gt;"",Interviews!D114&lt;&gt;""),INT(Interviews!D114)+0.1+ROW()/1000000,"")</f>
        <v/>
      </c>
      <c r="B1107" s="0" t="str">
        <f aca="false">"Interview · "&amp;Interviews!B114&amp;IF(Interviews!E114="",""," · "&amp;TEXT(Interviews!E114,"h:mm AM/PM"))</f>
        <v>Interview · </v>
      </c>
      <c r="C1107" s="0" t="str">
        <f aca="false">"Interview · "&amp;Interviews!B114</f>
        <v>Interview · </v>
      </c>
    </row>
    <row r="1108" customFormat="false" ht="15" hidden="false" customHeight="false" outlineLevel="0" collapsed="false">
      <c r="A1108" s="0" t="str">
        <f aca="false">IF(AND(Interviews!B115&lt;&gt;"",Interviews!D115&lt;&gt;""),INT(Interviews!D115)+0.1+ROW()/1000000,"")</f>
        <v/>
      </c>
      <c r="B1108" s="0" t="str">
        <f aca="false">"Interview · "&amp;Interviews!B115&amp;IF(Interviews!E115="",""," · "&amp;TEXT(Interviews!E115,"h:mm AM/PM"))</f>
        <v>Interview · </v>
      </c>
      <c r="C1108" s="0" t="str">
        <f aca="false">"Interview · "&amp;Interviews!B115</f>
        <v>Interview · </v>
      </c>
    </row>
    <row r="1109" customFormat="false" ht="15" hidden="false" customHeight="false" outlineLevel="0" collapsed="false">
      <c r="A1109" s="0" t="str">
        <f aca="false">IF(AND(Interviews!B116&lt;&gt;"",Interviews!D116&lt;&gt;""),INT(Interviews!D116)+0.1+ROW()/1000000,"")</f>
        <v/>
      </c>
      <c r="B1109" s="0" t="str">
        <f aca="false">"Interview · "&amp;Interviews!B116&amp;IF(Interviews!E116="",""," · "&amp;TEXT(Interviews!E116,"h:mm AM/PM"))</f>
        <v>Interview · </v>
      </c>
      <c r="C1109" s="0" t="str">
        <f aca="false">"Interview · "&amp;Interviews!B116</f>
        <v>Interview · </v>
      </c>
    </row>
    <row r="1110" customFormat="false" ht="15" hidden="false" customHeight="false" outlineLevel="0" collapsed="false">
      <c r="A1110" s="0" t="str">
        <f aca="false">IF(AND(Interviews!B117&lt;&gt;"",Interviews!D117&lt;&gt;""),INT(Interviews!D117)+0.1+ROW()/1000000,"")</f>
        <v/>
      </c>
      <c r="B1110" s="0" t="str">
        <f aca="false">"Interview · "&amp;Interviews!B117&amp;IF(Interviews!E117="",""," · "&amp;TEXT(Interviews!E117,"h:mm AM/PM"))</f>
        <v>Interview · </v>
      </c>
      <c r="C1110" s="0" t="str">
        <f aca="false">"Interview · "&amp;Interviews!B117</f>
        <v>Interview · </v>
      </c>
    </row>
    <row r="1111" customFormat="false" ht="15" hidden="false" customHeight="false" outlineLevel="0" collapsed="false">
      <c r="A1111" s="0" t="str">
        <f aca="false">IF(AND(Interviews!B118&lt;&gt;"",Interviews!D118&lt;&gt;""),INT(Interviews!D118)+0.1+ROW()/1000000,"")</f>
        <v/>
      </c>
      <c r="B1111" s="0" t="str">
        <f aca="false">"Interview · "&amp;Interviews!B118&amp;IF(Interviews!E118="",""," · "&amp;TEXT(Interviews!E118,"h:mm AM/PM"))</f>
        <v>Interview · </v>
      </c>
      <c r="C1111" s="0" t="str">
        <f aca="false">"Interview · "&amp;Interviews!B118</f>
        <v>Interview · </v>
      </c>
    </row>
    <row r="1112" customFormat="false" ht="15" hidden="false" customHeight="false" outlineLevel="0" collapsed="false">
      <c r="A1112" s="0" t="str">
        <f aca="false">IF(AND(Interviews!B119&lt;&gt;"",Interviews!D119&lt;&gt;""),INT(Interviews!D119)+0.1+ROW()/1000000,"")</f>
        <v/>
      </c>
      <c r="B1112" s="0" t="str">
        <f aca="false">"Interview · "&amp;Interviews!B119&amp;IF(Interviews!E119="",""," · "&amp;TEXT(Interviews!E119,"h:mm AM/PM"))</f>
        <v>Interview · </v>
      </c>
      <c r="C1112" s="0" t="str">
        <f aca="false">"Interview · "&amp;Interviews!B119</f>
        <v>Interview · </v>
      </c>
    </row>
    <row r="1113" customFormat="false" ht="15" hidden="false" customHeight="false" outlineLevel="0" collapsed="false">
      <c r="A1113" s="0" t="str">
        <f aca="false">IF(AND(Interviews!B120&lt;&gt;"",Interviews!D120&lt;&gt;""),INT(Interviews!D120)+0.1+ROW()/1000000,"")</f>
        <v/>
      </c>
      <c r="B1113" s="0" t="str">
        <f aca="false">"Interview · "&amp;Interviews!B120&amp;IF(Interviews!E120="",""," · "&amp;TEXT(Interviews!E120,"h:mm AM/PM"))</f>
        <v>Interview · </v>
      </c>
      <c r="C1113" s="0" t="str">
        <f aca="false">"Interview · "&amp;Interviews!B120</f>
        <v>Interview · </v>
      </c>
    </row>
    <row r="1114" customFormat="false" ht="15" hidden="false" customHeight="false" outlineLevel="0" collapsed="false">
      <c r="A1114" s="0" t="str">
        <f aca="false">IF(AND(Interviews!B121&lt;&gt;"",Interviews!D121&lt;&gt;""),INT(Interviews!D121)+0.1+ROW()/1000000,"")</f>
        <v/>
      </c>
      <c r="B1114" s="0" t="str">
        <f aca="false">"Interview · "&amp;Interviews!B121&amp;IF(Interviews!E121="",""," · "&amp;TEXT(Interviews!E121,"h:mm AM/PM"))</f>
        <v>Interview · </v>
      </c>
      <c r="C1114" s="0" t="str">
        <f aca="false">"Interview · "&amp;Interviews!B121</f>
        <v>Interview · </v>
      </c>
    </row>
    <row r="1115" customFormat="false" ht="15" hidden="false" customHeight="false" outlineLevel="0" collapsed="false">
      <c r="A1115" s="0" t="str">
        <f aca="false">IF(AND(Interviews!B122&lt;&gt;"",Interviews!D122&lt;&gt;""),INT(Interviews!D122)+0.1+ROW()/1000000,"")</f>
        <v/>
      </c>
      <c r="B1115" s="0" t="str">
        <f aca="false">"Interview · "&amp;Interviews!B122&amp;IF(Interviews!E122="",""," · "&amp;TEXT(Interviews!E122,"h:mm AM/PM"))</f>
        <v>Interview · </v>
      </c>
      <c r="C1115" s="0" t="str">
        <f aca="false">"Interview · "&amp;Interviews!B122</f>
        <v>Interview · </v>
      </c>
    </row>
    <row r="1116" customFormat="false" ht="15" hidden="false" customHeight="false" outlineLevel="0" collapsed="false">
      <c r="A1116" s="0" t="str">
        <f aca="false">IF(AND(Interviews!B123&lt;&gt;"",Interviews!D123&lt;&gt;""),INT(Interviews!D123)+0.1+ROW()/1000000,"")</f>
        <v/>
      </c>
      <c r="B1116" s="0" t="str">
        <f aca="false">"Interview · "&amp;Interviews!B123&amp;IF(Interviews!E123="",""," · "&amp;TEXT(Interviews!E123,"h:mm AM/PM"))</f>
        <v>Interview · </v>
      </c>
      <c r="C1116" s="0" t="str">
        <f aca="false">"Interview · "&amp;Interviews!B123</f>
        <v>Interview · </v>
      </c>
    </row>
    <row r="1117" customFormat="false" ht="15" hidden="false" customHeight="false" outlineLevel="0" collapsed="false">
      <c r="A1117" s="0" t="str">
        <f aca="false">IF(AND(Interviews!B124&lt;&gt;"",Interviews!D124&lt;&gt;""),INT(Interviews!D124)+0.1+ROW()/1000000,"")</f>
        <v/>
      </c>
      <c r="B1117" s="0" t="str">
        <f aca="false">"Interview · "&amp;Interviews!B124&amp;IF(Interviews!E124="",""," · "&amp;TEXT(Interviews!E124,"h:mm AM/PM"))</f>
        <v>Interview · </v>
      </c>
      <c r="C1117" s="0" t="str">
        <f aca="false">"Interview · "&amp;Interviews!B124</f>
        <v>Interview · </v>
      </c>
    </row>
    <row r="1118" customFormat="false" ht="15" hidden="false" customHeight="false" outlineLevel="0" collapsed="false">
      <c r="A1118" s="0" t="str">
        <f aca="false">IF(AND(Interviews!B125&lt;&gt;"",Interviews!D125&lt;&gt;""),INT(Interviews!D125)+0.1+ROW()/1000000,"")</f>
        <v/>
      </c>
      <c r="B1118" s="0" t="str">
        <f aca="false">"Interview · "&amp;Interviews!B125&amp;IF(Interviews!E125="",""," · "&amp;TEXT(Interviews!E125,"h:mm AM/PM"))</f>
        <v>Interview · </v>
      </c>
      <c r="C1118" s="0" t="str">
        <f aca="false">"Interview · "&amp;Interviews!B125</f>
        <v>Interview · </v>
      </c>
    </row>
    <row r="1119" customFormat="false" ht="15" hidden="false" customHeight="false" outlineLevel="0" collapsed="false">
      <c r="A1119" s="0" t="str">
        <f aca="false">IF(AND(Interviews!B126&lt;&gt;"",Interviews!D126&lt;&gt;""),INT(Interviews!D126)+0.1+ROW()/1000000,"")</f>
        <v/>
      </c>
      <c r="B1119" s="0" t="str">
        <f aca="false">"Interview · "&amp;Interviews!B126&amp;IF(Interviews!E126="",""," · "&amp;TEXT(Interviews!E126,"h:mm AM/PM"))</f>
        <v>Interview · </v>
      </c>
      <c r="C1119" s="0" t="str">
        <f aca="false">"Interview · "&amp;Interviews!B126</f>
        <v>Interview · </v>
      </c>
    </row>
    <row r="1120" customFormat="false" ht="15" hidden="false" customHeight="false" outlineLevel="0" collapsed="false">
      <c r="A1120" s="0" t="str">
        <f aca="false">IF(AND(Interviews!B127&lt;&gt;"",Interviews!D127&lt;&gt;""),INT(Interviews!D127)+0.1+ROW()/1000000,"")</f>
        <v/>
      </c>
      <c r="B1120" s="0" t="str">
        <f aca="false">"Interview · "&amp;Interviews!B127&amp;IF(Interviews!E127="",""," · "&amp;TEXT(Interviews!E127,"h:mm AM/PM"))</f>
        <v>Interview · </v>
      </c>
      <c r="C1120" s="0" t="str">
        <f aca="false">"Interview · "&amp;Interviews!B127</f>
        <v>Interview · </v>
      </c>
    </row>
    <row r="1121" customFormat="false" ht="15" hidden="false" customHeight="false" outlineLevel="0" collapsed="false">
      <c r="A1121" s="0" t="str">
        <f aca="false">IF(AND(Interviews!B128&lt;&gt;"",Interviews!D128&lt;&gt;""),INT(Interviews!D128)+0.1+ROW()/1000000,"")</f>
        <v/>
      </c>
      <c r="B1121" s="0" t="str">
        <f aca="false">"Interview · "&amp;Interviews!B128&amp;IF(Interviews!E128="",""," · "&amp;TEXT(Interviews!E128,"h:mm AM/PM"))</f>
        <v>Interview · </v>
      </c>
      <c r="C1121" s="0" t="str">
        <f aca="false">"Interview · "&amp;Interviews!B128</f>
        <v>Interview · </v>
      </c>
    </row>
    <row r="1122" customFormat="false" ht="15" hidden="false" customHeight="false" outlineLevel="0" collapsed="false">
      <c r="A1122" s="0" t="str">
        <f aca="false">IF(AND(Interviews!B129&lt;&gt;"",Interviews!D129&lt;&gt;""),INT(Interviews!D129)+0.1+ROW()/1000000,"")</f>
        <v/>
      </c>
      <c r="B1122" s="0" t="str">
        <f aca="false">"Interview · "&amp;Interviews!B129&amp;IF(Interviews!E129="",""," · "&amp;TEXT(Interviews!E129,"h:mm AM/PM"))</f>
        <v>Interview · </v>
      </c>
      <c r="C1122" s="0" t="str">
        <f aca="false">"Interview · "&amp;Interviews!B129</f>
        <v>Interview · </v>
      </c>
    </row>
    <row r="1123" customFormat="false" ht="15" hidden="false" customHeight="false" outlineLevel="0" collapsed="false">
      <c r="A1123" s="0" t="str">
        <f aca="false">IF(AND(Interviews!B130&lt;&gt;"",Interviews!D130&lt;&gt;""),INT(Interviews!D130)+0.1+ROW()/1000000,"")</f>
        <v/>
      </c>
      <c r="B1123" s="0" t="str">
        <f aca="false">"Interview · "&amp;Interviews!B130&amp;IF(Interviews!E130="",""," · "&amp;TEXT(Interviews!E130,"h:mm AM/PM"))</f>
        <v>Interview · </v>
      </c>
      <c r="C1123" s="0" t="str">
        <f aca="false">"Interview · "&amp;Interviews!B130</f>
        <v>Interview · </v>
      </c>
    </row>
    <row r="1124" customFormat="false" ht="15" hidden="false" customHeight="false" outlineLevel="0" collapsed="false">
      <c r="A1124" s="0" t="str">
        <f aca="false">IF(AND(Interviews!B131&lt;&gt;"",Interviews!D131&lt;&gt;""),INT(Interviews!D131)+0.1+ROW()/1000000,"")</f>
        <v/>
      </c>
      <c r="B1124" s="0" t="str">
        <f aca="false">"Interview · "&amp;Interviews!B131&amp;IF(Interviews!E131="",""," · "&amp;TEXT(Interviews!E131,"h:mm AM/PM"))</f>
        <v>Interview · </v>
      </c>
      <c r="C1124" s="0" t="str">
        <f aca="false">"Interview · "&amp;Interviews!B131</f>
        <v>Interview · </v>
      </c>
    </row>
    <row r="1125" customFormat="false" ht="15" hidden="false" customHeight="false" outlineLevel="0" collapsed="false">
      <c r="A1125" s="0" t="str">
        <f aca="false">IF(AND(Interviews!B132&lt;&gt;"",Interviews!D132&lt;&gt;""),INT(Interviews!D132)+0.1+ROW()/1000000,"")</f>
        <v/>
      </c>
      <c r="B1125" s="0" t="str">
        <f aca="false">"Interview · "&amp;Interviews!B132&amp;IF(Interviews!E132="",""," · "&amp;TEXT(Interviews!E132,"h:mm AM/PM"))</f>
        <v>Interview · </v>
      </c>
      <c r="C1125" s="0" t="str">
        <f aca="false">"Interview · "&amp;Interviews!B132</f>
        <v>Interview · </v>
      </c>
    </row>
    <row r="1126" customFormat="false" ht="15" hidden="false" customHeight="false" outlineLevel="0" collapsed="false">
      <c r="A1126" s="0" t="str">
        <f aca="false">IF(AND(Interviews!B133&lt;&gt;"",Interviews!D133&lt;&gt;""),INT(Interviews!D133)+0.1+ROW()/1000000,"")</f>
        <v/>
      </c>
      <c r="B1126" s="0" t="str">
        <f aca="false">"Interview · "&amp;Interviews!B133&amp;IF(Interviews!E133="",""," · "&amp;TEXT(Interviews!E133,"h:mm AM/PM"))</f>
        <v>Interview · </v>
      </c>
      <c r="C1126" s="0" t="str">
        <f aca="false">"Interview · "&amp;Interviews!B133</f>
        <v>Interview · </v>
      </c>
    </row>
    <row r="1127" customFormat="false" ht="15" hidden="false" customHeight="false" outlineLevel="0" collapsed="false">
      <c r="A1127" s="0" t="str">
        <f aca="false">IF(AND(Interviews!B134&lt;&gt;"",Interviews!D134&lt;&gt;""),INT(Interviews!D134)+0.1+ROW()/1000000,"")</f>
        <v/>
      </c>
      <c r="B1127" s="0" t="str">
        <f aca="false">"Interview · "&amp;Interviews!B134&amp;IF(Interviews!E134="",""," · "&amp;TEXT(Interviews!E134,"h:mm AM/PM"))</f>
        <v>Interview · </v>
      </c>
      <c r="C1127" s="0" t="str">
        <f aca="false">"Interview · "&amp;Interviews!B134</f>
        <v>Interview · </v>
      </c>
    </row>
    <row r="1128" customFormat="false" ht="15" hidden="false" customHeight="false" outlineLevel="0" collapsed="false">
      <c r="A1128" s="0" t="str">
        <f aca="false">IF(AND(Interviews!B135&lt;&gt;"",Interviews!D135&lt;&gt;""),INT(Interviews!D135)+0.1+ROW()/1000000,"")</f>
        <v/>
      </c>
      <c r="B1128" s="0" t="str">
        <f aca="false">"Interview · "&amp;Interviews!B135&amp;IF(Interviews!E135="",""," · "&amp;TEXT(Interviews!E135,"h:mm AM/PM"))</f>
        <v>Interview · </v>
      </c>
      <c r="C1128" s="0" t="str">
        <f aca="false">"Interview · "&amp;Interviews!B135</f>
        <v>Interview · </v>
      </c>
    </row>
    <row r="1129" customFormat="false" ht="15" hidden="false" customHeight="false" outlineLevel="0" collapsed="false">
      <c r="A1129" s="0" t="str">
        <f aca="false">IF(AND(Interviews!B136&lt;&gt;"",Interviews!D136&lt;&gt;""),INT(Interviews!D136)+0.1+ROW()/1000000,"")</f>
        <v/>
      </c>
      <c r="B1129" s="0" t="str">
        <f aca="false">"Interview · "&amp;Interviews!B136&amp;IF(Interviews!E136="",""," · "&amp;TEXT(Interviews!E136,"h:mm AM/PM"))</f>
        <v>Interview · </v>
      </c>
      <c r="C1129" s="0" t="str">
        <f aca="false">"Interview · "&amp;Interviews!B136</f>
        <v>Interview · </v>
      </c>
    </row>
    <row r="1130" customFormat="false" ht="15" hidden="false" customHeight="false" outlineLevel="0" collapsed="false">
      <c r="A1130" s="0" t="str">
        <f aca="false">IF(AND(Interviews!B137&lt;&gt;"",Interviews!D137&lt;&gt;""),INT(Interviews!D137)+0.1+ROW()/1000000,"")</f>
        <v/>
      </c>
      <c r="B1130" s="0" t="str">
        <f aca="false">"Interview · "&amp;Interviews!B137&amp;IF(Interviews!E137="",""," · "&amp;TEXT(Interviews!E137,"h:mm AM/PM"))</f>
        <v>Interview · </v>
      </c>
      <c r="C1130" s="0" t="str">
        <f aca="false">"Interview · "&amp;Interviews!B137</f>
        <v>Interview · </v>
      </c>
    </row>
    <row r="1131" customFormat="false" ht="15" hidden="false" customHeight="false" outlineLevel="0" collapsed="false">
      <c r="A1131" s="0" t="str">
        <f aca="false">IF(AND(Interviews!B138&lt;&gt;"",Interviews!D138&lt;&gt;""),INT(Interviews!D138)+0.1+ROW()/1000000,"")</f>
        <v/>
      </c>
      <c r="B1131" s="0" t="str">
        <f aca="false">"Interview · "&amp;Interviews!B138&amp;IF(Interviews!E138="",""," · "&amp;TEXT(Interviews!E138,"h:mm AM/PM"))</f>
        <v>Interview · </v>
      </c>
      <c r="C1131" s="0" t="str">
        <f aca="false">"Interview · "&amp;Interviews!B138</f>
        <v>Interview · </v>
      </c>
    </row>
    <row r="1132" customFormat="false" ht="15" hidden="false" customHeight="false" outlineLevel="0" collapsed="false">
      <c r="A1132" s="0" t="str">
        <f aca="false">IF(AND(Interviews!B139&lt;&gt;"",Interviews!D139&lt;&gt;""),INT(Interviews!D139)+0.1+ROW()/1000000,"")</f>
        <v/>
      </c>
      <c r="B1132" s="0" t="str">
        <f aca="false">"Interview · "&amp;Interviews!B139&amp;IF(Interviews!E139="",""," · "&amp;TEXT(Interviews!E139,"h:mm AM/PM"))</f>
        <v>Interview · </v>
      </c>
      <c r="C1132" s="0" t="str">
        <f aca="false">"Interview · "&amp;Interviews!B139</f>
        <v>Interview · </v>
      </c>
    </row>
    <row r="1133" customFormat="false" ht="15" hidden="false" customHeight="false" outlineLevel="0" collapsed="false">
      <c r="A1133" s="0" t="str">
        <f aca="false">IF(AND(Interviews!B140&lt;&gt;"",Interviews!D140&lt;&gt;""),INT(Interviews!D140)+0.1+ROW()/1000000,"")</f>
        <v/>
      </c>
      <c r="B1133" s="0" t="str">
        <f aca="false">"Interview · "&amp;Interviews!B140&amp;IF(Interviews!E140="",""," · "&amp;TEXT(Interviews!E140,"h:mm AM/PM"))</f>
        <v>Interview · </v>
      </c>
      <c r="C1133" s="0" t="str">
        <f aca="false">"Interview · "&amp;Interviews!B140</f>
        <v>Interview · </v>
      </c>
    </row>
    <row r="1134" customFormat="false" ht="15" hidden="false" customHeight="false" outlineLevel="0" collapsed="false">
      <c r="A1134" s="0" t="str">
        <f aca="false">IF(AND(Interviews!B141&lt;&gt;"",Interviews!D141&lt;&gt;""),INT(Interviews!D141)+0.1+ROW()/1000000,"")</f>
        <v/>
      </c>
      <c r="B1134" s="0" t="str">
        <f aca="false">"Interview · "&amp;Interviews!B141&amp;IF(Interviews!E141="",""," · "&amp;TEXT(Interviews!E141,"h:mm AM/PM"))</f>
        <v>Interview · </v>
      </c>
      <c r="C1134" s="0" t="str">
        <f aca="false">"Interview · "&amp;Interviews!B141</f>
        <v>Interview · </v>
      </c>
    </row>
    <row r="1135" customFormat="false" ht="15" hidden="false" customHeight="false" outlineLevel="0" collapsed="false">
      <c r="A1135" s="0" t="str">
        <f aca="false">IF(AND(Interviews!B142&lt;&gt;"",Interviews!D142&lt;&gt;""),INT(Interviews!D142)+0.1+ROW()/1000000,"")</f>
        <v/>
      </c>
      <c r="B1135" s="0" t="str">
        <f aca="false">"Interview · "&amp;Interviews!B142&amp;IF(Interviews!E142="",""," · "&amp;TEXT(Interviews!E142,"h:mm AM/PM"))</f>
        <v>Interview · </v>
      </c>
      <c r="C1135" s="0" t="str">
        <f aca="false">"Interview · "&amp;Interviews!B142</f>
        <v>Interview · </v>
      </c>
    </row>
    <row r="1136" customFormat="false" ht="15" hidden="false" customHeight="false" outlineLevel="0" collapsed="false">
      <c r="A1136" s="0" t="str">
        <f aca="false">IF(AND(Interviews!B143&lt;&gt;"",Interviews!D143&lt;&gt;""),INT(Interviews!D143)+0.1+ROW()/1000000,"")</f>
        <v/>
      </c>
      <c r="B1136" s="0" t="str">
        <f aca="false">"Interview · "&amp;Interviews!B143&amp;IF(Interviews!E143="",""," · "&amp;TEXT(Interviews!E143,"h:mm AM/PM"))</f>
        <v>Interview · </v>
      </c>
      <c r="C1136" s="0" t="str">
        <f aca="false">"Interview · "&amp;Interviews!B143</f>
        <v>Interview · </v>
      </c>
    </row>
    <row r="1137" customFormat="false" ht="15" hidden="false" customHeight="false" outlineLevel="0" collapsed="false">
      <c r="A1137" s="0" t="str">
        <f aca="false">IF(AND(Interviews!B144&lt;&gt;"",Interviews!D144&lt;&gt;""),INT(Interviews!D144)+0.1+ROW()/1000000,"")</f>
        <v/>
      </c>
      <c r="B1137" s="0" t="str">
        <f aca="false">"Interview · "&amp;Interviews!B144&amp;IF(Interviews!E144="",""," · "&amp;TEXT(Interviews!E144,"h:mm AM/PM"))</f>
        <v>Interview · </v>
      </c>
      <c r="C1137" s="0" t="str">
        <f aca="false">"Interview · "&amp;Interviews!B144</f>
        <v>Interview · </v>
      </c>
    </row>
    <row r="1138" customFormat="false" ht="15" hidden="false" customHeight="false" outlineLevel="0" collapsed="false">
      <c r="A1138" s="0" t="str">
        <f aca="false">IF(AND(Interviews!B145&lt;&gt;"",Interviews!D145&lt;&gt;""),INT(Interviews!D145)+0.1+ROW()/1000000,"")</f>
        <v/>
      </c>
      <c r="B1138" s="0" t="str">
        <f aca="false">"Interview · "&amp;Interviews!B145&amp;IF(Interviews!E145="",""," · "&amp;TEXT(Interviews!E145,"h:mm AM/PM"))</f>
        <v>Interview · </v>
      </c>
      <c r="C1138" s="0" t="str">
        <f aca="false">"Interview · "&amp;Interviews!B145</f>
        <v>Interview · </v>
      </c>
    </row>
    <row r="1139" customFormat="false" ht="15" hidden="false" customHeight="false" outlineLevel="0" collapsed="false">
      <c r="A1139" s="0" t="str">
        <f aca="false">IF(AND(Interviews!B146&lt;&gt;"",Interviews!D146&lt;&gt;""),INT(Interviews!D146)+0.1+ROW()/1000000,"")</f>
        <v/>
      </c>
      <c r="B1139" s="0" t="str">
        <f aca="false">"Interview · "&amp;Interviews!B146&amp;IF(Interviews!E146="",""," · "&amp;TEXT(Interviews!E146,"h:mm AM/PM"))</f>
        <v>Interview · </v>
      </c>
      <c r="C1139" s="0" t="str">
        <f aca="false">"Interview · "&amp;Interviews!B146</f>
        <v>Interview · </v>
      </c>
    </row>
    <row r="1140" customFormat="false" ht="15" hidden="false" customHeight="false" outlineLevel="0" collapsed="false">
      <c r="A1140" s="0" t="str">
        <f aca="false">IF(AND(Interviews!B147&lt;&gt;"",Interviews!D147&lt;&gt;""),INT(Interviews!D147)+0.1+ROW()/1000000,"")</f>
        <v/>
      </c>
      <c r="B1140" s="0" t="str">
        <f aca="false">"Interview · "&amp;Interviews!B147&amp;IF(Interviews!E147="",""," · "&amp;TEXT(Interviews!E147,"h:mm AM/PM"))</f>
        <v>Interview · </v>
      </c>
      <c r="C1140" s="0" t="str">
        <f aca="false">"Interview · "&amp;Interviews!B147</f>
        <v>Interview · </v>
      </c>
    </row>
    <row r="1141" customFormat="false" ht="15" hidden="false" customHeight="false" outlineLevel="0" collapsed="false">
      <c r="A1141" s="0" t="str">
        <f aca="false">IF(AND(Interviews!B148&lt;&gt;"",Interviews!D148&lt;&gt;""),INT(Interviews!D148)+0.1+ROW()/1000000,"")</f>
        <v/>
      </c>
      <c r="B1141" s="0" t="str">
        <f aca="false">"Interview · "&amp;Interviews!B148&amp;IF(Interviews!E148="",""," · "&amp;TEXT(Interviews!E148,"h:mm AM/PM"))</f>
        <v>Interview · </v>
      </c>
      <c r="C1141" s="0" t="str">
        <f aca="false">"Interview · "&amp;Interviews!B148</f>
        <v>Interview · </v>
      </c>
    </row>
    <row r="1142" customFormat="false" ht="15" hidden="false" customHeight="false" outlineLevel="0" collapsed="false">
      <c r="A1142" s="0" t="str">
        <f aca="false">IF(AND(Interviews!B149&lt;&gt;"",Interviews!D149&lt;&gt;""),INT(Interviews!D149)+0.1+ROW()/1000000,"")</f>
        <v/>
      </c>
      <c r="B1142" s="0" t="str">
        <f aca="false">"Interview · "&amp;Interviews!B149&amp;IF(Interviews!E149="",""," · "&amp;TEXT(Interviews!E149,"h:mm AM/PM"))</f>
        <v>Interview · </v>
      </c>
      <c r="C1142" s="0" t="str">
        <f aca="false">"Interview · "&amp;Interviews!B149</f>
        <v>Interview · </v>
      </c>
    </row>
    <row r="1143" customFormat="false" ht="15" hidden="false" customHeight="false" outlineLevel="0" collapsed="false">
      <c r="A1143" s="0" t="str">
        <f aca="false">IF(AND(Interviews!B150&lt;&gt;"",Interviews!D150&lt;&gt;""),INT(Interviews!D150)+0.1+ROW()/1000000,"")</f>
        <v/>
      </c>
      <c r="B1143" s="0" t="str">
        <f aca="false">"Interview · "&amp;Interviews!B150&amp;IF(Interviews!E150="",""," · "&amp;TEXT(Interviews!E150,"h:mm AM/PM"))</f>
        <v>Interview · </v>
      </c>
      <c r="C1143" s="0" t="str">
        <f aca="false">"Interview · "&amp;Interviews!B150</f>
        <v>Interview · </v>
      </c>
    </row>
    <row r="1144" customFormat="false" ht="15" hidden="false" customHeight="false" outlineLevel="0" collapsed="false">
      <c r="A1144" s="0" t="str">
        <f aca="false">IF(AND(Interviews!B151&lt;&gt;"",Interviews!D151&lt;&gt;""),INT(Interviews!D151)+0.1+ROW()/1000000,"")</f>
        <v/>
      </c>
      <c r="B1144" s="0" t="str">
        <f aca="false">"Interview · "&amp;Interviews!B151&amp;IF(Interviews!E151="",""," · "&amp;TEXT(Interviews!E151,"h:mm AM/PM"))</f>
        <v>Interview · </v>
      </c>
      <c r="C1144" s="0" t="str">
        <f aca="false">"Interview · "&amp;Interviews!B151</f>
        <v>Interview · </v>
      </c>
    </row>
    <row r="1145" customFormat="false" ht="15" hidden="false" customHeight="false" outlineLevel="0" collapsed="false">
      <c r="A1145" s="0" t="str">
        <f aca="false">IF(AND(Interviews!B152&lt;&gt;"",Interviews!D152&lt;&gt;""),INT(Interviews!D152)+0.1+ROW()/1000000,"")</f>
        <v/>
      </c>
      <c r="B1145" s="0" t="str">
        <f aca="false">"Interview · "&amp;Interviews!B152&amp;IF(Interviews!E152="",""," · "&amp;TEXT(Interviews!E152,"h:mm AM/PM"))</f>
        <v>Interview · </v>
      </c>
      <c r="C1145" s="0" t="str">
        <f aca="false">"Interview · "&amp;Interviews!B152</f>
        <v>Interview · </v>
      </c>
    </row>
    <row r="1146" customFormat="false" ht="15" hidden="false" customHeight="false" outlineLevel="0" collapsed="false">
      <c r="A1146" s="0" t="str">
        <f aca="false">IF(AND(Interviews!B153&lt;&gt;"",Interviews!D153&lt;&gt;""),INT(Interviews!D153)+0.1+ROW()/1000000,"")</f>
        <v/>
      </c>
      <c r="B1146" s="0" t="str">
        <f aca="false">"Interview · "&amp;Interviews!B153&amp;IF(Interviews!E153="",""," · "&amp;TEXT(Interviews!E153,"h:mm AM/PM"))</f>
        <v>Interview · </v>
      </c>
      <c r="C1146" s="0" t="str">
        <f aca="false">"Interview · "&amp;Interviews!B153</f>
        <v>Interview · </v>
      </c>
    </row>
    <row r="1147" customFormat="false" ht="15" hidden="false" customHeight="false" outlineLevel="0" collapsed="false">
      <c r="A1147" s="0" t="str">
        <f aca="false">IF(AND(Interviews!B154&lt;&gt;"",Interviews!D154&lt;&gt;""),INT(Interviews!D154)+0.1+ROW()/1000000,"")</f>
        <v/>
      </c>
      <c r="B1147" s="0" t="str">
        <f aca="false">"Interview · "&amp;Interviews!B154&amp;IF(Interviews!E154="",""," · "&amp;TEXT(Interviews!E154,"h:mm AM/PM"))</f>
        <v>Interview · </v>
      </c>
      <c r="C1147" s="0" t="str">
        <f aca="false">"Interview · "&amp;Interviews!B154</f>
        <v>Interview · </v>
      </c>
    </row>
    <row r="1148" customFormat="false" ht="15" hidden="false" customHeight="false" outlineLevel="0" collapsed="false">
      <c r="A1148" s="0" t="str">
        <f aca="false">IF(AND(Interviews!B155&lt;&gt;"",Interviews!D155&lt;&gt;""),INT(Interviews!D155)+0.1+ROW()/1000000,"")</f>
        <v/>
      </c>
      <c r="B1148" s="0" t="str">
        <f aca="false">"Interview · "&amp;Interviews!B155&amp;IF(Interviews!E155="",""," · "&amp;TEXT(Interviews!E155,"h:mm AM/PM"))</f>
        <v>Interview · </v>
      </c>
      <c r="C1148" s="0" t="str">
        <f aca="false">"Interview · "&amp;Interviews!B155</f>
        <v>Interview · </v>
      </c>
    </row>
    <row r="1149" customFormat="false" ht="15" hidden="false" customHeight="false" outlineLevel="0" collapsed="false">
      <c r="A1149" s="0" t="str">
        <f aca="false">IF(AND(Interviews!B156&lt;&gt;"",Interviews!D156&lt;&gt;""),INT(Interviews!D156)+0.1+ROW()/1000000,"")</f>
        <v/>
      </c>
      <c r="B1149" s="0" t="str">
        <f aca="false">"Interview · "&amp;Interviews!B156&amp;IF(Interviews!E156="",""," · "&amp;TEXT(Interviews!E156,"h:mm AM/PM"))</f>
        <v>Interview · </v>
      </c>
      <c r="C1149" s="0" t="str">
        <f aca="false">"Interview · "&amp;Interviews!B156</f>
        <v>Interview · </v>
      </c>
    </row>
    <row r="1150" customFormat="false" ht="15" hidden="false" customHeight="false" outlineLevel="0" collapsed="false">
      <c r="A1150" s="0" t="str">
        <f aca="false">IF(AND(Interviews!B157&lt;&gt;"",Interviews!D157&lt;&gt;""),INT(Interviews!D157)+0.1+ROW()/1000000,"")</f>
        <v/>
      </c>
      <c r="B1150" s="0" t="str">
        <f aca="false">"Interview · "&amp;Interviews!B157&amp;IF(Interviews!E157="",""," · "&amp;TEXT(Interviews!E157,"h:mm AM/PM"))</f>
        <v>Interview · </v>
      </c>
      <c r="C1150" s="0" t="str">
        <f aca="false">"Interview · "&amp;Interviews!B157</f>
        <v>Interview · </v>
      </c>
    </row>
    <row r="1151" customFormat="false" ht="15" hidden="false" customHeight="false" outlineLevel="0" collapsed="false">
      <c r="A1151" s="0" t="str">
        <f aca="false">IF(AND(Interviews!B158&lt;&gt;"",Interviews!D158&lt;&gt;""),INT(Interviews!D158)+0.1+ROW()/1000000,"")</f>
        <v/>
      </c>
      <c r="B1151" s="0" t="str">
        <f aca="false">"Interview · "&amp;Interviews!B158&amp;IF(Interviews!E158="",""," · "&amp;TEXT(Interviews!E158,"h:mm AM/PM"))</f>
        <v>Interview · </v>
      </c>
      <c r="C1151" s="0" t="str">
        <f aca="false">"Interview · "&amp;Interviews!B158</f>
        <v>Interview · </v>
      </c>
    </row>
    <row r="1152" customFormat="false" ht="15" hidden="false" customHeight="false" outlineLevel="0" collapsed="false">
      <c r="A1152" s="0" t="str">
        <f aca="false">IF(AND(Interviews!B159&lt;&gt;"",Interviews!D159&lt;&gt;""),INT(Interviews!D159)+0.1+ROW()/1000000,"")</f>
        <v/>
      </c>
      <c r="B1152" s="0" t="str">
        <f aca="false">"Interview · "&amp;Interviews!B159&amp;IF(Interviews!E159="",""," · "&amp;TEXT(Interviews!E159,"h:mm AM/PM"))</f>
        <v>Interview · </v>
      </c>
      <c r="C1152" s="0" t="str">
        <f aca="false">"Interview · "&amp;Interviews!B159</f>
        <v>Interview · </v>
      </c>
    </row>
    <row r="1153" customFormat="false" ht="15" hidden="false" customHeight="false" outlineLevel="0" collapsed="false">
      <c r="A1153" s="0" t="str">
        <f aca="false">IF(AND(Interviews!B160&lt;&gt;"",Interviews!D160&lt;&gt;""),INT(Interviews!D160)+0.1+ROW()/1000000,"")</f>
        <v/>
      </c>
      <c r="B1153" s="0" t="str">
        <f aca="false">"Interview · "&amp;Interviews!B160&amp;IF(Interviews!E160="",""," · "&amp;TEXT(Interviews!E160,"h:mm AM/PM"))</f>
        <v>Interview · </v>
      </c>
      <c r="C1153" s="0" t="str">
        <f aca="false">"Interview · "&amp;Interviews!B160</f>
        <v>Interview · </v>
      </c>
    </row>
    <row r="1154" customFormat="false" ht="15" hidden="false" customHeight="false" outlineLevel="0" collapsed="false">
      <c r="A1154" s="0" t="str">
        <f aca="false">IF(AND(Interviews!B161&lt;&gt;"",Interviews!D161&lt;&gt;""),INT(Interviews!D161)+0.1+ROW()/1000000,"")</f>
        <v/>
      </c>
      <c r="B1154" s="0" t="str">
        <f aca="false">"Interview · "&amp;Interviews!B161&amp;IF(Interviews!E161="",""," · "&amp;TEXT(Interviews!E161,"h:mm AM/PM"))</f>
        <v>Interview · </v>
      </c>
      <c r="C1154" s="0" t="str">
        <f aca="false">"Interview · "&amp;Interviews!B161</f>
        <v>Interview · </v>
      </c>
    </row>
    <row r="1155" customFormat="false" ht="15" hidden="false" customHeight="false" outlineLevel="0" collapsed="false">
      <c r="A1155" s="0" t="str">
        <f aca="false">IF(AND(Interviews!B162&lt;&gt;"",Interviews!D162&lt;&gt;""),INT(Interviews!D162)+0.1+ROW()/1000000,"")</f>
        <v/>
      </c>
      <c r="B1155" s="0" t="str">
        <f aca="false">"Interview · "&amp;Interviews!B162&amp;IF(Interviews!E162="",""," · "&amp;TEXT(Interviews!E162,"h:mm AM/PM"))</f>
        <v>Interview · </v>
      </c>
      <c r="C1155" s="0" t="str">
        <f aca="false">"Interview · "&amp;Interviews!B162</f>
        <v>Interview · </v>
      </c>
    </row>
    <row r="1156" customFormat="false" ht="15" hidden="false" customHeight="false" outlineLevel="0" collapsed="false">
      <c r="A1156" s="0" t="str">
        <f aca="false">IF(AND(Interviews!B163&lt;&gt;"",Interviews!D163&lt;&gt;""),INT(Interviews!D163)+0.1+ROW()/1000000,"")</f>
        <v/>
      </c>
      <c r="B1156" s="0" t="str">
        <f aca="false">"Interview · "&amp;Interviews!B163&amp;IF(Interviews!E163="",""," · "&amp;TEXT(Interviews!E163,"h:mm AM/PM"))</f>
        <v>Interview · </v>
      </c>
      <c r="C1156" s="0" t="str">
        <f aca="false">"Interview · "&amp;Interviews!B163</f>
        <v>Interview · </v>
      </c>
    </row>
    <row r="1157" customFormat="false" ht="15" hidden="false" customHeight="false" outlineLevel="0" collapsed="false">
      <c r="A1157" s="0" t="str">
        <f aca="false">IF(AND(Interviews!B164&lt;&gt;"",Interviews!D164&lt;&gt;""),INT(Interviews!D164)+0.1+ROW()/1000000,"")</f>
        <v/>
      </c>
      <c r="B1157" s="0" t="str">
        <f aca="false">"Interview · "&amp;Interviews!B164&amp;IF(Interviews!E164="",""," · "&amp;TEXT(Interviews!E164,"h:mm AM/PM"))</f>
        <v>Interview · </v>
      </c>
      <c r="C1157" s="0" t="str">
        <f aca="false">"Interview · "&amp;Interviews!B164</f>
        <v>Interview · </v>
      </c>
    </row>
    <row r="1158" customFormat="false" ht="15" hidden="false" customHeight="false" outlineLevel="0" collapsed="false">
      <c r="A1158" s="0" t="str">
        <f aca="false">IF(AND(Interviews!B165&lt;&gt;"",Interviews!D165&lt;&gt;""),INT(Interviews!D165)+0.1+ROW()/1000000,"")</f>
        <v/>
      </c>
      <c r="B1158" s="0" t="str">
        <f aca="false">"Interview · "&amp;Interviews!B165&amp;IF(Interviews!E165="",""," · "&amp;TEXT(Interviews!E165,"h:mm AM/PM"))</f>
        <v>Interview · </v>
      </c>
      <c r="C1158" s="0" t="str">
        <f aca="false">"Interview · "&amp;Interviews!B165</f>
        <v>Interview · </v>
      </c>
    </row>
    <row r="1159" customFormat="false" ht="15" hidden="false" customHeight="false" outlineLevel="0" collapsed="false">
      <c r="A1159" s="0" t="str">
        <f aca="false">IF(AND(Interviews!B166&lt;&gt;"",Interviews!D166&lt;&gt;""),INT(Interviews!D166)+0.1+ROW()/1000000,"")</f>
        <v/>
      </c>
      <c r="B1159" s="0" t="str">
        <f aca="false">"Interview · "&amp;Interviews!B166&amp;IF(Interviews!E166="",""," · "&amp;TEXT(Interviews!E166,"h:mm AM/PM"))</f>
        <v>Interview · </v>
      </c>
      <c r="C1159" s="0" t="str">
        <f aca="false">"Interview · "&amp;Interviews!B166</f>
        <v>Interview · </v>
      </c>
    </row>
    <row r="1160" customFormat="false" ht="15" hidden="false" customHeight="false" outlineLevel="0" collapsed="false">
      <c r="A1160" s="0" t="str">
        <f aca="false">IF(AND(Interviews!B167&lt;&gt;"",Interviews!D167&lt;&gt;""),INT(Interviews!D167)+0.1+ROW()/1000000,"")</f>
        <v/>
      </c>
      <c r="B1160" s="0" t="str">
        <f aca="false">"Interview · "&amp;Interviews!B167&amp;IF(Interviews!E167="",""," · "&amp;TEXT(Interviews!E167,"h:mm AM/PM"))</f>
        <v>Interview · </v>
      </c>
      <c r="C1160" s="0" t="str">
        <f aca="false">"Interview · "&amp;Interviews!B167</f>
        <v>Interview · </v>
      </c>
    </row>
    <row r="1161" customFormat="false" ht="15" hidden="false" customHeight="false" outlineLevel="0" collapsed="false">
      <c r="A1161" s="0" t="str">
        <f aca="false">IF(AND(Interviews!B168&lt;&gt;"",Interviews!D168&lt;&gt;""),INT(Interviews!D168)+0.1+ROW()/1000000,"")</f>
        <v/>
      </c>
      <c r="B1161" s="0" t="str">
        <f aca="false">"Interview · "&amp;Interviews!B168&amp;IF(Interviews!E168="",""," · "&amp;TEXT(Interviews!E168,"h:mm AM/PM"))</f>
        <v>Interview · </v>
      </c>
      <c r="C1161" s="0" t="str">
        <f aca="false">"Interview · "&amp;Interviews!B168</f>
        <v>Interview · </v>
      </c>
    </row>
    <row r="1162" customFormat="false" ht="15" hidden="false" customHeight="false" outlineLevel="0" collapsed="false">
      <c r="A1162" s="0" t="str">
        <f aca="false">IF(AND(Interviews!B169&lt;&gt;"",Interviews!D169&lt;&gt;""),INT(Interviews!D169)+0.1+ROW()/1000000,"")</f>
        <v/>
      </c>
      <c r="B1162" s="0" t="str">
        <f aca="false">"Interview · "&amp;Interviews!B169&amp;IF(Interviews!E169="",""," · "&amp;TEXT(Interviews!E169,"h:mm AM/PM"))</f>
        <v>Interview · </v>
      </c>
      <c r="C1162" s="0" t="str">
        <f aca="false">"Interview · "&amp;Interviews!B169</f>
        <v>Interview · </v>
      </c>
    </row>
    <row r="1163" customFormat="false" ht="15" hidden="false" customHeight="false" outlineLevel="0" collapsed="false">
      <c r="A1163" s="0" t="str">
        <f aca="false">IF(AND(Interviews!B170&lt;&gt;"",Interviews!D170&lt;&gt;""),INT(Interviews!D170)+0.1+ROW()/1000000,"")</f>
        <v/>
      </c>
      <c r="B1163" s="0" t="str">
        <f aca="false">"Interview · "&amp;Interviews!B170&amp;IF(Interviews!E170="",""," · "&amp;TEXT(Interviews!E170,"h:mm AM/PM"))</f>
        <v>Interview · </v>
      </c>
      <c r="C1163" s="0" t="str">
        <f aca="false">"Interview · "&amp;Interviews!B170</f>
        <v>Interview · </v>
      </c>
    </row>
    <row r="1164" customFormat="false" ht="15" hidden="false" customHeight="false" outlineLevel="0" collapsed="false">
      <c r="A1164" s="0" t="str">
        <f aca="false">IF(AND(Interviews!B171&lt;&gt;"",Interviews!D171&lt;&gt;""),INT(Interviews!D171)+0.1+ROW()/1000000,"")</f>
        <v/>
      </c>
      <c r="B1164" s="0" t="str">
        <f aca="false">"Interview · "&amp;Interviews!B171&amp;IF(Interviews!E171="",""," · "&amp;TEXT(Interviews!E171,"h:mm AM/PM"))</f>
        <v>Interview · </v>
      </c>
      <c r="C1164" s="0" t="str">
        <f aca="false">"Interview · "&amp;Interviews!B171</f>
        <v>Interview · </v>
      </c>
    </row>
    <row r="1165" customFormat="false" ht="15" hidden="false" customHeight="false" outlineLevel="0" collapsed="false">
      <c r="A1165" s="0" t="str">
        <f aca="false">IF(AND(Interviews!B172&lt;&gt;"",Interviews!D172&lt;&gt;""),INT(Interviews!D172)+0.1+ROW()/1000000,"")</f>
        <v/>
      </c>
      <c r="B1165" s="0" t="str">
        <f aca="false">"Interview · "&amp;Interviews!B172&amp;IF(Interviews!E172="",""," · "&amp;TEXT(Interviews!E172,"h:mm AM/PM"))</f>
        <v>Interview · </v>
      </c>
      <c r="C1165" s="0" t="str">
        <f aca="false">"Interview · "&amp;Interviews!B172</f>
        <v>Interview · </v>
      </c>
    </row>
    <row r="1166" customFormat="false" ht="15" hidden="false" customHeight="false" outlineLevel="0" collapsed="false">
      <c r="A1166" s="0" t="str">
        <f aca="false">IF(AND(Interviews!B173&lt;&gt;"",Interviews!D173&lt;&gt;""),INT(Interviews!D173)+0.1+ROW()/1000000,"")</f>
        <v/>
      </c>
      <c r="B1166" s="0" t="str">
        <f aca="false">"Interview · "&amp;Interviews!B173&amp;IF(Interviews!E173="",""," · "&amp;TEXT(Interviews!E173,"h:mm AM/PM"))</f>
        <v>Interview · </v>
      </c>
      <c r="C1166" s="0" t="str">
        <f aca="false">"Interview · "&amp;Interviews!B173</f>
        <v>Interview · </v>
      </c>
    </row>
    <row r="1167" customFormat="false" ht="15" hidden="false" customHeight="false" outlineLevel="0" collapsed="false">
      <c r="A1167" s="0" t="str">
        <f aca="false">IF(AND(Interviews!B174&lt;&gt;"",Interviews!D174&lt;&gt;""),INT(Interviews!D174)+0.1+ROW()/1000000,"")</f>
        <v/>
      </c>
      <c r="B1167" s="0" t="str">
        <f aca="false">"Interview · "&amp;Interviews!B174&amp;IF(Interviews!E174="",""," · "&amp;TEXT(Interviews!E174,"h:mm AM/PM"))</f>
        <v>Interview · </v>
      </c>
      <c r="C1167" s="0" t="str">
        <f aca="false">"Interview · "&amp;Interviews!B174</f>
        <v>Interview · </v>
      </c>
    </row>
    <row r="1168" customFormat="false" ht="15" hidden="false" customHeight="false" outlineLevel="0" collapsed="false">
      <c r="A1168" s="0" t="str">
        <f aca="false">IF(AND(Interviews!B175&lt;&gt;"",Interviews!D175&lt;&gt;""),INT(Interviews!D175)+0.1+ROW()/1000000,"")</f>
        <v/>
      </c>
      <c r="B1168" s="0" t="str">
        <f aca="false">"Interview · "&amp;Interviews!B175&amp;IF(Interviews!E175="",""," · "&amp;TEXT(Interviews!E175,"h:mm AM/PM"))</f>
        <v>Interview · </v>
      </c>
      <c r="C1168" s="0" t="str">
        <f aca="false">"Interview · "&amp;Interviews!B175</f>
        <v>Interview · </v>
      </c>
    </row>
    <row r="1169" customFormat="false" ht="15" hidden="false" customHeight="false" outlineLevel="0" collapsed="false">
      <c r="A1169" s="0" t="str">
        <f aca="false">IF(AND(Interviews!B176&lt;&gt;"",Interviews!D176&lt;&gt;""),INT(Interviews!D176)+0.1+ROW()/1000000,"")</f>
        <v/>
      </c>
      <c r="B1169" s="0" t="str">
        <f aca="false">"Interview · "&amp;Interviews!B176&amp;IF(Interviews!E176="",""," · "&amp;TEXT(Interviews!E176,"h:mm AM/PM"))</f>
        <v>Interview · </v>
      </c>
      <c r="C1169" s="0" t="str">
        <f aca="false">"Interview · "&amp;Interviews!B176</f>
        <v>Interview · </v>
      </c>
    </row>
    <row r="1170" customFormat="false" ht="15" hidden="false" customHeight="false" outlineLevel="0" collapsed="false">
      <c r="A1170" s="0" t="str">
        <f aca="false">IF(AND(Interviews!B177&lt;&gt;"",Interviews!D177&lt;&gt;""),INT(Interviews!D177)+0.1+ROW()/1000000,"")</f>
        <v/>
      </c>
      <c r="B1170" s="0" t="str">
        <f aca="false">"Interview · "&amp;Interviews!B177&amp;IF(Interviews!E177="",""," · "&amp;TEXT(Interviews!E177,"h:mm AM/PM"))</f>
        <v>Interview · </v>
      </c>
      <c r="C1170" s="0" t="str">
        <f aca="false">"Interview · "&amp;Interviews!B177</f>
        <v>Interview · </v>
      </c>
    </row>
    <row r="1171" customFormat="false" ht="15" hidden="false" customHeight="false" outlineLevel="0" collapsed="false">
      <c r="A1171" s="0" t="str">
        <f aca="false">IF(AND(Interviews!B178&lt;&gt;"",Interviews!D178&lt;&gt;""),INT(Interviews!D178)+0.1+ROW()/1000000,"")</f>
        <v/>
      </c>
      <c r="B1171" s="0" t="str">
        <f aca="false">"Interview · "&amp;Interviews!B178&amp;IF(Interviews!E178="",""," · "&amp;TEXT(Interviews!E178,"h:mm AM/PM"))</f>
        <v>Interview · </v>
      </c>
      <c r="C1171" s="0" t="str">
        <f aca="false">"Interview · "&amp;Interviews!B178</f>
        <v>Interview · </v>
      </c>
    </row>
    <row r="1172" customFormat="false" ht="15" hidden="false" customHeight="false" outlineLevel="0" collapsed="false">
      <c r="A1172" s="0" t="str">
        <f aca="false">IF(AND(Interviews!B179&lt;&gt;"",Interviews!D179&lt;&gt;""),INT(Interviews!D179)+0.1+ROW()/1000000,"")</f>
        <v/>
      </c>
      <c r="B1172" s="0" t="str">
        <f aca="false">"Interview · "&amp;Interviews!B179&amp;IF(Interviews!E179="",""," · "&amp;TEXT(Interviews!E179,"h:mm AM/PM"))</f>
        <v>Interview · </v>
      </c>
      <c r="C1172" s="0" t="str">
        <f aca="false">"Interview · "&amp;Interviews!B179</f>
        <v>Interview · </v>
      </c>
    </row>
    <row r="1173" customFormat="false" ht="15" hidden="false" customHeight="false" outlineLevel="0" collapsed="false">
      <c r="A1173" s="0" t="str">
        <f aca="false">IF(AND(Interviews!B180&lt;&gt;"",Interviews!D180&lt;&gt;""),INT(Interviews!D180)+0.1+ROW()/1000000,"")</f>
        <v/>
      </c>
      <c r="B1173" s="0" t="str">
        <f aca="false">"Interview · "&amp;Interviews!B180&amp;IF(Interviews!E180="",""," · "&amp;TEXT(Interviews!E180,"h:mm AM/PM"))</f>
        <v>Interview · </v>
      </c>
      <c r="C1173" s="0" t="str">
        <f aca="false">"Interview · "&amp;Interviews!B180</f>
        <v>Interview · </v>
      </c>
    </row>
    <row r="1174" customFormat="false" ht="15" hidden="false" customHeight="false" outlineLevel="0" collapsed="false">
      <c r="A1174" s="0" t="str">
        <f aca="false">IF(AND(Interviews!B181&lt;&gt;"",Interviews!D181&lt;&gt;""),INT(Interviews!D181)+0.1+ROW()/1000000,"")</f>
        <v/>
      </c>
      <c r="B1174" s="0" t="str">
        <f aca="false">"Interview · "&amp;Interviews!B181&amp;IF(Interviews!E181="",""," · "&amp;TEXT(Interviews!E181,"h:mm AM/PM"))</f>
        <v>Interview · </v>
      </c>
      <c r="C1174" s="0" t="str">
        <f aca="false">"Interview · "&amp;Interviews!B181</f>
        <v>Interview · </v>
      </c>
    </row>
    <row r="1175" customFormat="false" ht="15" hidden="false" customHeight="false" outlineLevel="0" collapsed="false">
      <c r="A1175" s="0" t="str">
        <f aca="false">IF(AND(Interviews!B182&lt;&gt;"",Interviews!D182&lt;&gt;""),INT(Interviews!D182)+0.1+ROW()/1000000,"")</f>
        <v/>
      </c>
      <c r="B1175" s="0" t="str">
        <f aca="false">"Interview · "&amp;Interviews!B182&amp;IF(Interviews!E182="",""," · "&amp;TEXT(Interviews!E182,"h:mm AM/PM"))</f>
        <v>Interview · </v>
      </c>
      <c r="C1175" s="0" t="str">
        <f aca="false">"Interview · "&amp;Interviews!B182</f>
        <v>Interview · </v>
      </c>
    </row>
    <row r="1176" customFormat="false" ht="15" hidden="false" customHeight="false" outlineLevel="0" collapsed="false">
      <c r="A1176" s="0" t="str">
        <f aca="false">IF(AND(Interviews!B183&lt;&gt;"",Interviews!D183&lt;&gt;""),INT(Interviews!D183)+0.1+ROW()/1000000,"")</f>
        <v/>
      </c>
      <c r="B1176" s="0" t="str">
        <f aca="false">"Interview · "&amp;Interviews!B183&amp;IF(Interviews!E183="",""," · "&amp;TEXT(Interviews!E183,"h:mm AM/PM"))</f>
        <v>Interview · </v>
      </c>
      <c r="C1176" s="0" t="str">
        <f aca="false">"Interview · "&amp;Interviews!B183</f>
        <v>Interview · </v>
      </c>
    </row>
    <row r="1177" customFormat="false" ht="15" hidden="false" customHeight="false" outlineLevel="0" collapsed="false">
      <c r="A1177" s="0" t="str">
        <f aca="false">IF(AND(Interviews!B184&lt;&gt;"",Interviews!D184&lt;&gt;""),INT(Interviews!D184)+0.1+ROW()/1000000,"")</f>
        <v/>
      </c>
      <c r="B1177" s="0" t="str">
        <f aca="false">"Interview · "&amp;Interviews!B184&amp;IF(Interviews!E184="",""," · "&amp;TEXT(Interviews!E184,"h:mm AM/PM"))</f>
        <v>Interview · </v>
      </c>
      <c r="C1177" s="0" t="str">
        <f aca="false">"Interview · "&amp;Interviews!B184</f>
        <v>Interview · </v>
      </c>
    </row>
    <row r="1178" customFormat="false" ht="15" hidden="false" customHeight="false" outlineLevel="0" collapsed="false">
      <c r="A1178" s="0" t="str">
        <f aca="false">IF(AND(Interviews!B185&lt;&gt;"",Interviews!D185&lt;&gt;""),INT(Interviews!D185)+0.1+ROW()/1000000,"")</f>
        <v/>
      </c>
      <c r="B1178" s="0" t="str">
        <f aca="false">"Interview · "&amp;Interviews!B185&amp;IF(Interviews!E185="",""," · "&amp;TEXT(Interviews!E185,"h:mm AM/PM"))</f>
        <v>Interview · </v>
      </c>
      <c r="C1178" s="0" t="str">
        <f aca="false">"Interview · "&amp;Interviews!B185</f>
        <v>Interview · </v>
      </c>
    </row>
    <row r="1179" customFormat="false" ht="15" hidden="false" customHeight="false" outlineLevel="0" collapsed="false">
      <c r="A1179" s="0" t="str">
        <f aca="false">IF(AND(Interviews!B186&lt;&gt;"",Interviews!D186&lt;&gt;""),INT(Interviews!D186)+0.1+ROW()/1000000,"")</f>
        <v/>
      </c>
      <c r="B1179" s="0" t="str">
        <f aca="false">"Interview · "&amp;Interviews!B186&amp;IF(Interviews!E186="",""," · "&amp;TEXT(Interviews!E186,"h:mm AM/PM"))</f>
        <v>Interview · </v>
      </c>
      <c r="C1179" s="0" t="str">
        <f aca="false">"Interview · "&amp;Interviews!B186</f>
        <v>Interview · </v>
      </c>
    </row>
    <row r="1180" customFormat="false" ht="15" hidden="false" customHeight="false" outlineLevel="0" collapsed="false">
      <c r="A1180" s="0" t="str">
        <f aca="false">IF(AND(Interviews!B187&lt;&gt;"",Interviews!D187&lt;&gt;""),INT(Interviews!D187)+0.1+ROW()/1000000,"")</f>
        <v/>
      </c>
      <c r="B1180" s="0" t="str">
        <f aca="false">"Interview · "&amp;Interviews!B187&amp;IF(Interviews!E187="",""," · "&amp;TEXT(Interviews!E187,"h:mm AM/PM"))</f>
        <v>Interview · </v>
      </c>
      <c r="C1180" s="0" t="str">
        <f aca="false">"Interview · "&amp;Interviews!B187</f>
        <v>Interview · </v>
      </c>
    </row>
    <row r="1181" customFormat="false" ht="15" hidden="false" customHeight="false" outlineLevel="0" collapsed="false">
      <c r="A1181" s="0" t="str">
        <f aca="false">IF(AND(Interviews!B188&lt;&gt;"",Interviews!D188&lt;&gt;""),INT(Interviews!D188)+0.1+ROW()/1000000,"")</f>
        <v/>
      </c>
      <c r="B1181" s="0" t="str">
        <f aca="false">"Interview · "&amp;Interviews!B188&amp;IF(Interviews!E188="",""," · "&amp;TEXT(Interviews!E188,"h:mm AM/PM"))</f>
        <v>Interview · </v>
      </c>
      <c r="C1181" s="0" t="str">
        <f aca="false">"Interview · "&amp;Interviews!B188</f>
        <v>Interview · </v>
      </c>
    </row>
    <row r="1182" customFormat="false" ht="15" hidden="false" customHeight="false" outlineLevel="0" collapsed="false">
      <c r="A1182" s="0" t="str">
        <f aca="false">IF(AND(Interviews!B189&lt;&gt;"",Interviews!D189&lt;&gt;""),INT(Interviews!D189)+0.1+ROW()/1000000,"")</f>
        <v/>
      </c>
      <c r="B1182" s="0" t="str">
        <f aca="false">"Interview · "&amp;Interviews!B189&amp;IF(Interviews!E189="",""," · "&amp;TEXT(Interviews!E189,"h:mm AM/PM"))</f>
        <v>Interview · </v>
      </c>
      <c r="C1182" s="0" t="str">
        <f aca="false">"Interview · "&amp;Interviews!B189</f>
        <v>Interview · </v>
      </c>
    </row>
    <row r="1183" customFormat="false" ht="15" hidden="false" customHeight="false" outlineLevel="0" collapsed="false">
      <c r="A1183" s="0" t="str">
        <f aca="false">IF(AND(Interviews!B190&lt;&gt;"",Interviews!D190&lt;&gt;""),INT(Interviews!D190)+0.1+ROW()/1000000,"")</f>
        <v/>
      </c>
      <c r="B1183" s="0" t="str">
        <f aca="false">"Interview · "&amp;Interviews!B190&amp;IF(Interviews!E190="",""," · "&amp;TEXT(Interviews!E190,"h:mm AM/PM"))</f>
        <v>Interview · </v>
      </c>
      <c r="C1183" s="0" t="str">
        <f aca="false">"Interview · "&amp;Interviews!B190</f>
        <v>Interview · </v>
      </c>
    </row>
    <row r="1184" customFormat="false" ht="15" hidden="false" customHeight="false" outlineLevel="0" collapsed="false">
      <c r="A1184" s="0" t="str">
        <f aca="false">IF(AND(Interviews!B191&lt;&gt;"",Interviews!D191&lt;&gt;""),INT(Interviews!D191)+0.1+ROW()/1000000,"")</f>
        <v/>
      </c>
      <c r="B1184" s="0" t="str">
        <f aca="false">"Interview · "&amp;Interviews!B191&amp;IF(Interviews!E191="",""," · "&amp;TEXT(Interviews!E191,"h:mm AM/PM"))</f>
        <v>Interview · </v>
      </c>
      <c r="C1184" s="0" t="str">
        <f aca="false">"Interview · "&amp;Interviews!B191</f>
        <v>Interview · </v>
      </c>
    </row>
    <row r="1185" customFormat="false" ht="15" hidden="false" customHeight="false" outlineLevel="0" collapsed="false">
      <c r="A1185" s="0" t="str">
        <f aca="false">IF(AND(Interviews!B192&lt;&gt;"",Interviews!D192&lt;&gt;""),INT(Interviews!D192)+0.1+ROW()/1000000,"")</f>
        <v/>
      </c>
      <c r="B1185" s="0" t="str">
        <f aca="false">"Interview · "&amp;Interviews!B192&amp;IF(Interviews!E192="",""," · "&amp;TEXT(Interviews!E192,"h:mm AM/PM"))</f>
        <v>Interview · </v>
      </c>
      <c r="C1185" s="0" t="str">
        <f aca="false">"Interview · "&amp;Interviews!B192</f>
        <v>Interview · </v>
      </c>
    </row>
    <row r="1186" customFormat="false" ht="15" hidden="false" customHeight="false" outlineLevel="0" collapsed="false">
      <c r="A1186" s="0" t="str">
        <f aca="false">IF(AND(Interviews!B193&lt;&gt;"",Interviews!D193&lt;&gt;""),INT(Interviews!D193)+0.1+ROW()/1000000,"")</f>
        <v/>
      </c>
      <c r="B1186" s="0" t="str">
        <f aca="false">"Interview · "&amp;Interviews!B193&amp;IF(Interviews!E193="",""," · "&amp;TEXT(Interviews!E193,"h:mm AM/PM"))</f>
        <v>Interview · </v>
      </c>
      <c r="C1186" s="0" t="str">
        <f aca="false">"Interview · "&amp;Interviews!B193</f>
        <v>Interview · </v>
      </c>
    </row>
    <row r="1187" customFormat="false" ht="15" hidden="false" customHeight="false" outlineLevel="0" collapsed="false">
      <c r="A1187" s="0" t="str">
        <f aca="false">IF(AND(Interviews!B194&lt;&gt;"",Interviews!D194&lt;&gt;""),INT(Interviews!D194)+0.1+ROW()/1000000,"")</f>
        <v/>
      </c>
      <c r="B1187" s="0" t="str">
        <f aca="false">"Interview · "&amp;Interviews!B194&amp;IF(Interviews!E194="",""," · "&amp;TEXT(Interviews!E194,"h:mm AM/PM"))</f>
        <v>Interview · </v>
      </c>
      <c r="C1187" s="0" t="str">
        <f aca="false">"Interview · "&amp;Interviews!B194</f>
        <v>Interview · </v>
      </c>
    </row>
    <row r="1188" customFormat="false" ht="15" hidden="false" customHeight="false" outlineLevel="0" collapsed="false">
      <c r="A1188" s="0" t="str">
        <f aca="false">IF(AND(Interviews!B195&lt;&gt;"",Interviews!D195&lt;&gt;""),INT(Interviews!D195)+0.1+ROW()/1000000,"")</f>
        <v/>
      </c>
      <c r="B1188" s="0" t="str">
        <f aca="false">"Interview · "&amp;Interviews!B195&amp;IF(Interviews!E195="",""," · "&amp;TEXT(Interviews!E195,"h:mm AM/PM"))</f>
        <v>Interview · </v>
      </c>
      <c r="C1188" s="0" t="str">
        <f aca="false">"Interview · "&amp;Interviews!B195</f>
        <v>Interview · </v>
      </c>
    </row>
    <row r="1189" customFormat="false" ht="15" hidden="false" customHeight="false" outlineLevel="0" collapsed="false">
      <c r="A1189" s="0" t="str">
        <f aca="false">IF(AND(Interviews!B196&lt;&gt;"",Interviews!D196&lt;&gt;""),INT(Interviews!D196)+0.1+ROW()/1000000,"")</f>
        <v/>
      </c>
      <c r="B1189" s="0" t="str">
        <f aca="false">"Interview · "&amp;Interviews!B196&amp;IF(Interviews!E196="",""," · "&amp;TEXT(Interviews!E196,"h:mm AM/PM"))</f>
        <v>Interview · </v>
      </c>
      <c r="C1189" s="0" t="str">
        <f aca="false">"Interview · "&amp;Interviews!B196</f>
        <v>Interview · </v>
      </c>
    </row>
    <row r="1190" customFormat="false" ht="15" hidden="false" customHeight="false" outlineLevel="0" collapsed="false">
      <c r="A1190" s="0" t="str">
        <f aca="false">IF(AND(Interviews!B197&lt;&gt;"",Interviews!D197&lt;&gt;""),INT(Interviews!D197)+0.1+ROW()/1000000,"")</f>
        <v/>
      </c>
      <c r="B1190" s="0" t="str">
        <f aca="false">"Interview · "&amp;Interviews!B197&amp;IF(Interviews!E197="",""," · "&amp;TEXT(Interviews!E197,"h:mm AM/PM"))</f>
        <v>Interview · </v>
      </c>
      <c r="C1190" s="0" t="str">
        <f aca="false">"Interview · "&amp;Interviews!B197</f>
        <v>Interview · </v>
      </c>
    </row>
    <row r="1191" customFormat="false" ht="15" hidden="false" customHeight="false" outlineLevel="0" collapsed="false">
      <c r="A1191" s="0" t="str">
        <f aca="false">IF(AND(Interviews!B198&lt;&gt;"",Interviews!D198&lt;&gt;""),INT(Interviews!D198)+0.1+ROW()/1000000,"")</f>
        <v/>
      </c>
      <c r="B1191" s="0" t="str">
        <f aca="false">"Interview · "&amp;Interviews!B198&amp;IF(Interviews!E198="",""," · "&amp;TEXT(Interviews!E198,"h:mm AM/PM"))</f>
        <v>Interview · </v>
      </c>
      <c r="C1191" s="0" t="str">
        <f aca="false">"Interview · "&amp;Interviews!B198</f>
        <v>Interview · </v>
      </c>
    </row>
    <row r="1192" customFormat="false" ht="15" hidden="false" customHeight="false" outlineLevel="0" collapsed="false">
      <c r="A1192" s="0" t="str">
        <f aca="false">IF(AND(Interviews!B199&lt;&gt;"",Interviews!D199&lt;&gt;""),INT(Interviews!D199)+0.1+ROW()/1000000,"")</f>
        <v/>
      </c>
      <c r="B1192" s="0" t="str">
        <f aca="false">"Interview · "&amp;Interviews!B199&amp;IF(Interviews!E199="",""," · "&amp;TEXT(Interviews!E199,"h:mm AM/PM"))</f>
        <v>Interview · </v>
      </c>
      <c r="C1192" s="0" t="str">
        <f aca="false">"Interview · "&amp;Interviews!B199</f>
        <v>Interview · </v>
      </c>
    </row>
    <row r="1193" customFormat="false" ht="15" hidden="false" customHeight="false" outlineLevel="0" collapsed="false">
      <c r="A1193" s="0" t="str">
        <f aca="false">IF(AND(Interviews!B200&lt;&gt;"",Interviews!D200&lt;&gt;""),INT(Interviews!D200)+0.1+ROW()/1000000,"")</f>
        <v/>
      </c>
      <c r="B1193" s="0" t="str">
        <f aca="false">"Interview · "&amp;Interviews!B200&amp;IF(Interviews!E200="",""," · "&amp;TEXT(Interviews!E200,"h:mm AM/PM"))</f>
        <v>Interview · </v>
      </c>
      <c r="C1193" s="0" t="str">
        <f aca="false">"Interview · "&amp;Interviews!B200</f>
        <v>Interview · </v>
      </c>
    </row>
    <row r="1194" customFormat="false" ht="15" hidden="false" customHeight="false" outlineLevel="0" collapsed="false">
      <c r="A1194" s="0" t="str">
        <f aca="false">IF(AND(Interviews!B201&lt;&gt;"",Interviews!D201&lt;&gt;""),INT(Interviews!D201)+0.1+ROW()/1000000,"")</f>
        <v/>
      </c>
      <c r="B1194" s="0" t="str">
        <f aca="false">"Interview · "&amp;Interviews!B201&amp;IF(Interviews!E201="",""," · "&amp;TEXT(Interviews!E201,"h:mm AM/PM"))</f>
        <v>Interview · </v>
      </c>
      <c r="C1194" s="0" t="str">
        <f aca="false">"Interview · "&amp;Interviews!B201</f>
        <v>Interview · </v>
      </c>
    </row>
    <row r="1195" customFormat="false" ht="15" hidden="false" customHeight="false" outlineLevel="0" collapsed="false">
      <c r="A1195" s="0" t="str">
        <f aca="false">IF(AND(Interviews!B202&lt;&gt;"",Interviews!D202&lt;&gt;""),INT(Interviews!D202)+0.1+ROW()/1000000,"")</f>
        <v/>
      </c>
      <c r="B1195" s="0" t="str">
        <f aca="false">"Interview · "&amp;Interviews!B202&amp;IF(Interviews!E202="",""," · "&amp;TEXT(Interviews!E202,"h:mm AM/PM"))</f>
        <v>Interview · </v>
      </c>
      <c r="C1195" s="0" t="str">
        <f aca="false">"Interview · "&amp;Interviews!B202</f>
        <v>Interview · </v>
      </c>
    </row>
    <row r="1196" customFormat="false" ht="15" hidden="false" customHeight="false" outlineLevel="0" collapsed="false">
      <c r="A1196" s="0" t="str">
        <f aca="false">IF(AND(Interviews!B203&lt;&gt;"",Interviews!D203&lt;&gt;""),INT(Interviews!D203)+0.1+ROW()/1000000,"")</f>
        <v/>
      </c>
      <c r="B1196" s="0" t="str">
        <f aca="false">"Interview · "&amp;Interviews!B203&amp;IF(Interviews!E203="",""," · "&amp;TEXT(Interviews!E203,"h:mm AM/PM"))</f>
        <v>Interview · </v>
      </c>
      <c r="C1196" s="0" t="str">
        <f aca="false">"Interview · "&amp;Interviews!B203</f>
        <v>Interview · </v>
      </c>
    </row>
    <row r="1197" customFormat="false" ht="15" hidden="false" customHeight="false" outlineLevel="0" collapsed="false">
      <c r="A1197" s="0" t="str">
        <f aca="false">IF(AND(Interviews!B204&lt;&gt;"",Interviews!D204&lt;&gt;""),INT(Interviews!D204)+0.1+ROW()/1000000,"")</f>
        <v/>
      </c>
      <c r="B1197" s="0" t="str">
        <f aca="false">"Interview · "&amp;Interviews!B204&amp;IF(Interviews!E204="",""," · "&amp;TEXT(Interviews!E204,"h:mm AM/PM"))</f>
        <v>Interview · </v>
      </c>
      <c r="C1197" s="0" t="str">
        <f aca="false">"Interview · "&amp;Interviews!B204</f>
        <v>Interview · </v>
      </c>
    </row>
    <row r="1198" customFormat="false" ht="15" hidden="false" customHeight="false" outlineLevel="0" collapsed="false">
      <c r="A1198" s="0" t="str">
        <f aca="false">IF(AND(Interviews!B205&lt;&gt;"",Interviews!D205&lt;&gt;""),INT(Interviews!D205)+0.1+ROW()/1000000,"")</f>
        <v/>
      </c>
      <c r="B1198" s="0" t="str">
        <f aca="false">"Interview · "&amp;Interviews!B205&amp;IF(Interviews!E205="",""," · "&amp;TEXT(Interviews!E205,"h:mm AM/PM"))</f>
        <v>Interview · </v>
      </c>
      <c r="C1198" s="0" t="str">
        <f aca="false">"Interview · "&amp;Interviews!B205</f>
        <v>Interview · </v>
      </c>
    </row>
    <row r="1199" customFormat="false" ht="15" hidden="false" customHeight="false" outlineLevel="0" collapsed="false">
      <c r="A1199" s="0" t="str">
        <f aca="false">IF(AND(Interviews!B206&lt;&gt;"",Interviews!D206&lt;&gt;""),INT(Interviews!D206)+0.1+ROW()/1000000,"")</f>
        <v/>
      </c>
      <c r="B1199" s="0" t="str">
        <f aca="false">"Interview · "&amp;Interviews!B206&amp;IF(Interviews!E206="",""," · "&amp;TEXT(Interviews!E206,"h:mm AM/PM"))</f>
        <v>Interview · </v>
      </c>
      <c r="C1199" s="0" t="str">
        <f aca="false">"Interview · "&amp;Interviews!B206</f>
        <v>Interview · </v>
      </c>
    </row>
    <row r="1200" customFormat="false" ht="15" hidden="false" customHeight="false" outlineLevel="0" collapsed="false">
      <c r="A1200" s="0" t="str">
        <f aca="false">IF(AND(Interviews!B207&lt;&gt;"",Interviews!D207&lt;&gt;""),INT(Interviews!D207)+0.1+ROW()/1000000,"")</f>
        <v/>
      </c>
      <c r="B1200" s="0" t="str">
        <f aca="false">"Interview · "&amp;Interviews!B207&amp;IF(Interviews!E207="",""," · "&amp;TEXT(Interviews!E207,"h:mm AM/PM"))</f>
        <v>Interview · </v>
      </c>
      <c r="C1200" s="0" t="str">
        <f aca="false">"Interview · "&amp;Interviews!B207</f>
        <v>Interview · </v>
      </c>
    </row>
    <row r="1201" customFormat="false" ht="15" hidden="false" customHeight="false" outlineLevel="0" collapsed="false">
      <c r="A1201" s="0" t="str">
        <f aca="false">IF(AND(Interviews!B208&lt;&gt;"",Interviews!D208&lt;&gt;""),INT(Interviews!D208)+0.1+ROW()/1000000,"")</f>
        <v/>
      </c>
      <c r="B1201" s="0" t="str">
        <f aca="false">"Interview · "&amp;Interviews!B208&amp;IF(Interviews!E208="",""," · "&amp;TEXT(Interviews!E208,"h:mm AM/PM"))</f>
        <v>Interview · </v>
      </c>
      <c r="C1201" s="0" t="str">
        <f aca="false">"Interview · "&amp;Interviews!B208</f>
        <v>Interview · </v>
      </c>
    </row>
    <row r="1202" customFormat="false" ht="15" hidden="false" customHeight="false" outlineLevel="0" collapsed="false">
      <c r="A1202" s="0" t="str">
        <f aca="false">IF(AND(Interviews!B209&lt;&gt;"",Interviews!D209&lt;&gt;""),INT(Interviews!D209)+0.1+ROW()/1000000,"")</f>
        <v/>
      </c>
      <c r="B1202" s="0" t="str">
        <f aca="false">"Interview · "&amp;Interviews!B209&amp;IF(Interviews!E209="",""," · "&amp;TEXT(Interviews!E209,"h:mm AM/PM"))</f>
        <v>Interview · </v>
      </c>
      <c r="C1202" s="0" t="str">
        <f aca="false">"Interview · "&amp;Interviews!B209</f>
        <v>Interview · </v>
      </c>
    </row>
    <row r="1203" customFormat="false" ht="15" hidden="false" customHeight="false" outlineLevel="0" collapsed="false">
      <c r="A1203" s="0" t="str">
        <f aca="false">IF(AND(Interviews!B210&lt;&gt;"",Interviews!D210&lt;&gt;""),INT(Interviews!D210)+0.1+ROW()/1000000,"")</f>
        <v/>
      </c>
      <c r="B1203" s="0" t="str">
        <f aca="false">"Interview · "&amp;Interviews!B210&amp;IF(Interviews!E210="",""," · "&amp;TEXT(Interviews!E210,"h:mm AM/PM"))</f>
        <v>Interview · </v>
      </c>
      <c r="C1203" s="0" t="str">
        <f aca="false">"Interview · "&amp;Interviews!B210</f>
        <v>Interview · </v>
      </c>
    </row>
    <row r="1204" customFormat="false" ht="15" hidden="false" customHeight="false" outlineLevel="0" collapsed="false">
      <c r="A1204" s="0" t="str">
        <f aca="false">IF(AND(Interviews!B211&lt;&gt;"",Interviews!D211&lt;&gt;""),INT(Interviews!D211)+0.1+ROW()/1000000,"")</f>
        <v/>
      </c>
      <c r="B1204" s="0" t="str">
        <f aca="false">"Interview · "&amp;Interviews!B211&amp;IF(Interviews!E211="",""," · "&amp;TEXT(Interviews!E211,"h:mm AM/PM"))</f>
        <v>Interview · </v>
      </c>
      <c r="C1204" s="0" t="str">
        <f aca="false">"Interview · "&amp;Interviews!B211</f>
        <v>Interview · </v>
      </c>
    </row>
    <row r="1205" customFormat="false" ht="15" hidden="false" customHeight="false" outlineLevel="0" collapsed="false">
      <c r="A1205" s="0" t="str">
        <f aca="false">IF(AND(Interviews!B212&lt;&gt;"",Interviews!D212&lt;&gt;""),INT(Interviews!D212)+0.1+ROW()/1000000,"")</f>
        <v/>
      </c>
      <c r="B1205" s="0" t="str">
        <f aca="false">"Interview · "&amp;Interviews!B212&amp;IF(Interviews!E212="",""," · "&amp;TEXT(Interviews!E212,"h:mm AM/PM"))</f>
        <v>Interview · </v>
      </c>
      <c r="C1205" s="0" t="str">
        <f aca="false">"Interview · "&amp;Interviews!B212</f>
        <v>Interview · </v>
      </c>
    </row>
    <row r="1206" customFormat="false" ht="15" hidden="false" customHeight="false" outlineLevel="0" collapsed="false">
      <c r="A1206" s="0" t="str">
        <f aca="false">IF(AND(Interviews!B213&lt;&gt;"",Interviews!D213&lt;&gt;""),INT(Interviews!D213)+0.1+ROW()/1000000,"")</f>
        <v/>
      </c>
      <c r="B1206" s="0" t="str">
        <f aca="false">"Interview · "&amp;Interviews!B213&amp;IF(Interviews!E213="",""," · "&amp;TEXT(Interviews!E213,"h:mm AM/PM"))</f>
        <v>Interview · </v>
      </c>
      <c r="C1206" s="0" t="str">
        <f aca="false">"Interview · "&amp;Interviews!B213</f>
        <v>Interview · </v>
      </c>
    </row>
    <row r="1207" customFormat="false" ht="15" hidden="false" customHeight="false" outlineLevel="0" collapsed="false">
      <c r="A1207" s="0" t="str">
        <f aca="false">IF(AND(Interviews!B214&lt;&gt;"",Interviews!D214&lt;&gt;""),INT(Interviews!D214)+0.1+ROW()/1000000,"")</f>
        <v/>
      </c>
      <c r="B1207" s="0" t="str">
        <f aca="false">"Interview · "&amp;Interviews!B214&amp;IF(Interviews!E214="",""," · "&amp;TEXT(Interviews!E214,"h:mm AM/PM"))</f>
        <v>Interview · </v>
      </c>
      <c r="C1207" s="0" t="str">
        <f aca="false">"Interview · "&amp;Interviews!B214</f>
        <v>Interview · </v>
      </c>
    </row>
    <row r="1208" customFormat="false" ht="15" hidden="false" customHeight="false" outlineLevel="0" collapsed="false">
      <c r="A1208" s="0" t="str">
        <f aca="false">IF(AND(Interviews!B215&lt;&gt;"",Interviews!D215&lt;&gt;""),INT(Interviews!D215)+0.1+ROW()/1000000,"")</f>
        <v/>
      </c>
      <c r="B1208" s="0" t="str">
        <f aca="false">"Interview · "&amp;Interviews!B215&amp;IF(Interviews!E215="",""," · "&amp;TEXT(Interviews!E215,"h:mm AM/PM"))</f>
        <v>Interview · </v>
      </c>
      <c r="C1208" s="0" t="str">
        <f aca="false">"Interview · "&amp;Interviews!B215</f>
        <v>Interview · </v>
      </c>
    </row>
    <row r="1209" customFormat="false" ht="15" hidden="false" customHeight="false" outlineLevel="0" collapsed="false">
      <c r="A1209" s="0" t="str">
        <f aca="false">IF(AND(Interviews!B216&lt;&gt;"",Interviews!D216&lt;&gt;""),INT(Interviews!D216)+0.1+ROW()/1000000,"")</f>
        <v/>
      </c>
      <c r="B1209" s="0" t="str">
        <f aca="false">"Interview · "&amp;Interviews!B216&amp;IF(Interviews!E216="",""," · "&amp;TEXT(Interviews!E216,"h:mm AM/PM"))</f>
        <v>Interview · </v>
      </c>
      <c r="C1209" s="0" t="str">
        <f aca="false">"Interview · "&amp;Interviews!B216</f>
        <v>Interview · </v>
      </c>
    </row>
    <row r="1210" customFormat="false" ht="15" hidden="false" customHeight="false" outlineLevel="0" collapsed="false">
      <c r="A1210" s="0" t="str">
        <f aca="false">IF(AND(Interviews!B217&lt;&gt;"",Interviews!D217&lt;&gt;""),INT(Interviews!D217)+0.1+ROW()/1000000,"")</f>
        <v/>
      </c>
      <c r="B1210" s="0" t="str">
        <f aca="false">"Interview · "&amp;Interviews!B217&amp;IF(Interviews!E217="",""," · "&amp;TEXT(Interviews!E217,"h:mm AM/PM"))</f>
        <v>Interview · </v>
      </c>
      <c r="C1210" s="0" t="str">
        <f aca="false">"Interview · "&amp;Interviews!B217</f>
        <v>Interview · </v>
      </c>
    </row>
    <row r="1211" customFormat="false" ht="15" hidden="false" customHeight="false" outlineLevel="0" collapsed="false">
      <c r="A1211" s="0" t="str">
        <f aca="false">IF(AND(Interviews!B218&lt;&gt;"",Interviews!D218&lt;&gt;""),INT(Interviews!D218)+0.1+ROW()/1000000,"")</f>
        <v/>
      </c>
      <c r="B1211" s="0" t="str">
        <f aca="false">"Interview · "&amp;Interviews!B218&amp;IF(Interviews!E218="",""," · "&amp;TEXT(Interviews!E218,"h:mm AM/PM"))</f>
        <v>Interview · </v>
      </c>
      <c r="C1211" s="0" t="str">
        <f aca="false">"Interview · "&amp;Interviews!B218</f>
        <v>Interview · </v>
      </c>
    </row>
    <row r="1212" customFormat="false" ht="15" hidden="false" customHeight="false" outlineLevel="0" collapsed="false">
      <c r="A1212" s="0" t="str">
        <f aca="false">IF(AND(Interviews!B219&lt;&gt;"",Interviews!D219&lt;&gt;""),INT(Interviews!D219)+0.1+ROW()/1000000,"")</f>
        <v/>
      </c>
      <c r="B1212" s="0" t="str">
        <f aca="false">"Interview · "&amp;Interviews!B219&amp;IF(Interviews!E219="",""," · "&amp;TEXT(Interviews!E219,"h:mm AM/PM"))</f>
        <v>Interview · </v>
      </c>
      <c r="C1212" s="0" t="str">
        <f aca="false">"Interview · "&amp;Interviews!B219</f>
        <v>Interview · </v>
      </c>
    </row>
    <row r="1213" customFormat="false" ht="15" hidden="false" customHeight="false" outlineLevel="0" collapsed="false">
      <c r="A1213" s="0" t="str">
        <f aca="false">IF(AND(Interviews!B220&lt;&gt;"",Interviews!D220&lt;&gt;""),INT(Interviews!D220)+0.1+ROW()/1000000,"")</f>
        <v/>
      </c>
      <c r="B1213" s="0" t="str">
        <f aca="false">"Interview · "&amp;Interviews!B220&amp;IF(Interviews!E220="",""," · "&amp;TEXT(Interviews!E220,"h:mm AM/PM"))</f>
        <v>Interview · </v>
      </c>
      <c r="C1213" s="0" t="str">
        <f aca="false">"Interview · "&amp;Interviews!B220</f>
        <v>Interview · </v>
      </c>
    </row>
    <row r="1214" customFormat="false" ht="15" hidden="false" customHeight="false" outlineLevel="0" collapsed="false">
      <c r="A1214" s="0" t="str">
        <f aca="false">IF(AND(Interviews!B221&lt;&gt;"",Interviews!D221&lt;&gt;""),INT(Interviews!D221)+0.1+ROW()/1000000,"")</f>
        <v/>
      </c>
      <c r="B1214" s="0" t="str">
        <f aca="false">"Interview · "&amp;Interviews!B221&amp;IF(Interviews!E221="",""," · "&amp;TEXT(Interviews!E221,"h:mm AM/PM"))</f>
        <v>Interview · </v>
      </c>
      <c r="C1214" s="0" t="str">
        <f aca="false">"Interview · "&amp;Interviews!B221</f>
        <v>Interview · </v>
      </c>
    </row>
    <row r="1215" customFormat="false" ht="15" hidden="false" customHeight="false" outlineLevel="0" collapsed="false">
      <c r="A1215" s="0" t="str">
        <f aca="false">IF(AND(Interviews!B222&lt;&gt;"",Interviews!D222&lt;&gt;""),INT(Interviews!D222)+0.1+ROW()/1000000,"")</f>
        <v/>
      </c>
      <c r="B1215" s="0" t="str">
        <f aca="false">"Interview · "&amp;Interviews!B222&amp;IF(Interviews!E222="",""," · "&amp;TEXT(Interviews!E222,"h:mm AM/PM"))</f>
        <v>Interview · </v>
      </c>
      <c r="C1215" s="0" t="str">
        <f aca="false">"Interview · "&amp;Interviews!B222</f>
        <v>Interview · </v>
      </c>
    </row>
    <row r="1216" customFormat="false" ht="15" hidden="false" customHeight="false" outlineLevel="0" collapsed="false">
      <c r="A1216" s="0" t="str">
        <f aca="false">IF(AND(Interviews!B223&lt;&gt;"",Interviews!D223&lt;&gt;""),INT(Interviews!D223)+0.1+ROW()/1000000,"")</f>
        <v/>
      </c>
      <c r="B1216" s="0" t="str">
        <f aca="false">"Interview · "&amp;Interviews!B223&amp;IF(Interviews!E223="",""," · "&amp;TEXT(Interviews!E223,"h:mm AM/PM"))</f>
        <v>Interview · </v>
      </c>
      <c r="C1216" s="0" t="str">
        <f aca="false">"Interview · "&amp;Interviews!B223</f>
        <v>Interview · </v>
      </c>
    </row>
    <row r="1217" customFormat="false" ht="15" hidden="false" customHeight="false" outlineLevel="0" collapsed="false">
      <c r="A1217" s="0" t="str">
        <f aca="false">IF(AND(Interviews!B224&lt;&gt;"",Interviews!D224&lt;&gt;""),INT(Interviews!D224)+0.1+ROW()/1000000,"")</f>
        <v/>
      </c>
      <c r="B1217" s="0" t="str">
        <f aca="false">"Interview · "&amp;Interviews!B224&amp;IF(Interviews!E224="",""," · "&amp;TEXT(Interviews!E224,"h:mm AM/PM"))</f>
        <v>Interview · </v>
      </c>
      <c r="C1217" s="0" t="str">
        <f aca="false">"Interview · "&amp;Interviews!B224</f>
        <v>Interview · </v>
      </c>
    </row>
    <row r="1218" customFormat="false" ht="15" hidden="false" customHeight="false" outlineLevel="0" collapsed="false">
      <c r="A1218" s="0" t="str">
        <f aca="false">IF(AND(Interviews!B225&lt;&gt;"",Interviews!D225&lt;&gt;""),INT(Interviews!D225)+0.1+ROW()/1000000,"")</f>
        <v/>
      </c>
      <c r="B1218" s="0" t="str">
        <f aca="false">"Interview · "&amp;Interviews!B225&amp;IF(Interviews!E225="",""," · "&amp;TEXT(Interviews!E225,"h:mm AM/PM"))</f>
        <v>Interview · </v>
      </c>
      <c r="C1218" s="0" t="str">
        <f aca="false">"Interview · "&amp;Interviews!B225</f>
        <v>Interview · </v>
      </c>
    </row>
    <row r="1219" customFormat="false" ht="15" hidden="false" customHeight="false" outlineLevel="0" collapsed="false">
      <c r="A1219" s="0" t="str">
        <f aca="false">IF(AND(Interviews!B226&lt;&gt;"",Interviews!D226&lt;&gt;""),INT(Interviews!D226)+0.1+ROW()/1000000,"")</f>
        <v/>
      </c>
      <c r="B1219" s="0" t="str">
        <f aca="false">"Interview · "&amp;Interviews!B226&amp;IF(Interviews!E226="",""," · "&amp;TEXT(Interviews!E226,"h:mm AM/PM"))</f>
        <v>Interview · </v>
      </c>
      <c r="C1219" s="0" t="str">
        <f aca="false">"Interview · "&amp;Interviews!B226</f>
        <v>Interview · </v>
      </c>
    </row>
    <row r="1220" customFormat="false" ht="15" hidden="false" customHeight="false" outlineLevel="0" collapsed="false">
      <c r="A1220" s="0" t="str">
        <f aca="false">IF(AND(Interviews!B227&lt;&gt;"",Interviews!D227&lt;&gt;""),INT(Interviews!D227)+0.1+ROW()/1000000,"")</f>
        <v/>
      </c>
      <c r="B1220" s="0" t="str">
        <f aca="false">"Interview · "&amp;Interviews!B227&amp;IF(Interviews!E227="",""," · "&amp;TEXT(Interviews!E227,"h:mm AM/PM"))</f>
        <v>Interview · </v>
      </c>
      <c r="C1220" s="0" t="str">
        <f aca="false">"Interview · "&amp;Interviews!B227</f>
        <v>Interview · </v>
      </c>
    </row>
    <row r="1221" customFormat="false" ht="15" hidden="false" customHeight="false" outlineLevel="0" collapsed="false">
      <c r="A1221" s="0" t="str">
        <f aca="false">IF(AND(Interviews!B228&lt;&gt;"",Interviews!D228&lt;&gt;""),INT(Interviews!D228)+0.1+ROW()/1000000,"")</f>
        <v/>
      </c>
      <c r="B1221" s="0" t="str">
        <f aca="false">"Interview · "&amp;Interviews!B228&amp;IF(Interviews!E228="",""," · "&amp;TEXT(Interviews!E228,"h:mm AM/PM"))</f>
        <v>Interview · </v>
      </c>
      <c r="C1221" s="0" t="str">
        <f aca="false">"Interview · "&amp;Interviews!B228</f>
        <v>Interview · </v>
      </c>
    </row>
    <row r="1222" customFormat="false" ht="15" hidden="false" customHeight="false" outlineLevel="0" collapsed="false">
      <c r="A1222" s="0" t="str">
        <f aca="false">IF(AND(Interviews!B229&lt;&gt;"",Interviews!D229&lt;&gt;""),INT(Interviews!D229)+0.1+ROW()/1000000,"")</f>
        <v/>
      </c>
      <c r="B1222" s="0" t="str">
        <f aca="false">"Interview · "&amp;Interviews!B229&amp;IF(Interviews!E229="",""," · "&amp;TEXT(Interviews!E229,"h:mm AM/PM"))</f>
        <v>Interview · </v>
      </c>
      <c r="C1222" s="0" t="str">
        <f aca="false">"Interview · "&amp;Interviews!B229</f>
        <v>Interview · </v>
      </c>
    </row>
    <row r="1223" customFormat="false" ht="15" hidden="false" customHeight="false" outlineLevel="0" collapsed="false">
      <c r="A1223" s="0" t="str">
        <f aca="false">IF(AND(Interviews!B230&lt;&gt;"",Interviews!D230&lt;&gt;""),INT(Interviews!D230)+0.1+ROW()/1000000,"")</f>
        <v/>
      </c>
      <c r="B1223" s="0" t="str">
        <f aca="false">"Interview · "&amp;Interviews!B230&amp;IF(Interviews!E230="",""," · "&amp;TEXT(Interviews!E230,"h:mm AM/PM"))</f>
        <v>Interview · </v>
      </c>
      <c r="C1223" s="0" t="str">
        <f aca="false">"Interview · "&amp;Interviews!B230</f>
        <v>Interview · </v>
      </c>
    </row>
    <row r="1224" customFormat="false" ht="15" hidden="false" customHeight="false" outlineLevel="0" collapsed="false">
      <c r="A1224" s="0" t="str">
        <f aca="false">IF(AND(Interviews!B231&lt;&gt;"",Interviews!D231&lt;&gt;""),INT(Interviews!D231)+0.1+ROW()/1000000,"")</f>
        <v/>
      </c>
      <c r="B1224" s="0" t="str">
        <f aca="false">"Interview · "&amp;Interviews!B231&amp;IF(Interviews!E231="",""," · "&amp;TEXT(Interviews!E231,"h:mm AM/PM"))</f>
        <v>Interview · </v>
      </c>
      <c r="C1224" s="0" t="str">
        <f aca="false">"Interview · "&amp;Interviews!B231</f>
        <v>Interview · </v>
      </c>
    </row>
    <row r="1225" customFormat="false" ht="15" hidden="false" customHeight="false" outlineLevel="0" collapsed="false">
      <c r="A1225" s="0" t="str">
        <f aca="false">IF(AND(Interviews!B232&lt;&gt;"",Interviews!D232&lt;&gt;""),INT(Interviews!D232)+0.1+ROW()/1000000,"")</f>
        <v/>
      </c>
      <c r="B1225" s="0" t="str">
        <f aca="false">"Interview · "&amp;Interviews!B232&amp;IF(Interviews!E232="",""," · "&amp;TEXT(Interviews!E232,"h:mm AM/PM"))</f>
        <v>Interview · </v>
      </c>
      <c r="C1225" s="0" t="str">
        <f aca="false">"Interview · "&amp;Interviews!B232</f>
        <v>Interview · </v>
      </c>
    </row>
    <row r="1226" customFormat="false" ht="15" hidden="false" customHeight="false" outlineLevel="0" collapsed="false">
      <c r="A1226" s="0" t="str">
        <f aca="false">IF(AND(Interviews!B233&lt;&gt;"",Interviews!D233&lt;&gt;""),INT(Interviews!D233)+0.1+ROW()/1000000,"")</f>
        <v/>
      </c>
      <c r="B1226" s="0" t="str">
        <f aca="false">"Interview · "&amp;Interviews!B233&amp;IF(Interviews!E233="",""," · "&amp;TEXT(Interviews!E233,"h:mm AM/PM"))</f>
        <v>Interview · </v>
      </c>
      <c r="C1226" s="0" t="str">
        <f aca="false">"Interview · "&amp;Interviews!B233</f>
        <v>Interview · </v>
      </c>
    </row>
    <row r="1227" customFormat="false" ht="15" hidden="false" customHeight="false" outlineLevel="0" collapsed="false">
      <c r="A1227" s="0" t="str">
        <f aca="false">IF(AND(Interviews!B234&lt;&gt;"",Interviews!D234&lt;&gt;""),INT(Interviews!D234)+0.1+ROW()/1000000,"")</f>
        <v/>
      </c>
      <c r="B1227" s="0" t="str">
        <f aca="false">"Interview · "&amp;Interviews!B234&amp;IF(Interviews!E234="",""," · "&amp;TEXT(Interviews!E234,"h:mm AM/PM"))</f>
        <v>Interview · </v>
      </c>
      <c r="C1227" s="0" t="str">
        <f aca="false">"Interview · "&amp;Interviews!B234</f>
        <v>Interview · </v>
      </c>
    </row>
    <row r="1228" customFormat="false" ht="15" hidden="false" customHeight="false" outlineLevel="0" collapsed="false">
      <c r="A1228" s="0" t="str">
        <f aca="false">IF(AND(Interviews!B235&lt;&gt;"",Interviews!D235&lt;&gt;""),INT(Interviews!D235)+0.1+ROW()/1000000,"")</f>
        <v/>
      </c>
      <c r="B1228" s="0" t="str">
        <f aca="false">"Interview · "&amp;Interviews!B235&amp;IF(Interviews!E235="",""," · "&amp;TEXT(Interviews!E235,"h:mm AM/PM"))</f>
        <v>Interview · </v>
      </c>
      <c r="C1228" s="0" t="str">
        <f aca="false">"Interview · "&amp;Interviews!B235</f>
        <v>Interview · </v>
      </c>
    </row>
    <row r="1229" customFormat="false" ht="15" hidden="false" customHeight="false" outlineLevel="0" collapsed="false">
      <c r="A1229" s="0" t="str">
        <f aca="false">IF(AND(Interviews!B236&lt;&gt;"",Interviews!D236&lt;&gt;""),INT(Interviews!D236)+0.1+ROW()/1000000,"")</f>
        <v/>
      </c>
      <c r="B1229" s="0" t="str">
        <f aca="false">"Interview · "&amp;Interviews!B236&amp;IF(Interviews!E236="",""," · "&amp;TEXT(Interviews!E236,"h:mm AM/PM"))</f>
        <v>Interview · </v>
      </c>
      <c r="C1229" s="0" t="str">
        <f aca="false">"Interview · "&amp;Interviews!B236</f>
        <v>Interview · </v>
      </c>
    </row>
    <row r="1230" customFormat="false" ht="15" hidden="false" customHeight="false" outlineLevel="0" collapsed="false">
      <c r="A1230" s="0" t="str">
        <f aca="false">IF(AND(Interviews!B237&lt;&gt;"",Interviews!D237&lt;&gt;""),INT(Interviews!D237)+0.1+ROW()/1000000,"")</f>
        <v/>
      </c>
      <c r="B1230" s="0" t="str">
        <f aca="false">"Interview · "&amp;Interviews!B237&amp;IF(Interviews!E237="",""," · "&amp;TEXT(Interviews!E237,"h:mm AM/PM"))</f>
        <v>Interview · </v>
      </c>
      <c r="C1230" s="0" t="str">
        <f aca="false">"Interview · "&amp;Interviews!B237</f>
        <v>Interview · </v>
      </c>
    </row>
    <row r="1231" customFormat="false" ht="15" hidden="false" customHeight="false" outlineLevel="0" collapsed="false">
      <c r="A1231" s="0" t="str">
        <f aca="false">IF(AND(Interviews!B238&lt;&gt;"",Interviews!D238&lt;&gt;""),INT(Interviews!D238)+0.1+ROW()/1000000,"")</f>
        <v/>
      </c>
      <c r="B1231" s="0" t="str">
        <f aca="false">"Interview · "&amp;Interviews!B238&amp;IF(Interviews!E238="",""," · "&amp;TEXT(Interviews!E238,"h:mm AM/PM"))</f>
        <v>Interview · </v>
      </c>
      <c r="C1231" s="0" t="str">
        <f aca="false">"Interview · "&amp;Interviews!B238</f>
        <v>Interview · </v>
      </c>
    </row>
    <row r="1232" customFormat="false" ht="15" hidden="false" customHeight="false" outlineLevel="0" collapsed="false">
      <c r="A1232" s="0" t="str">
        <f aca="false">IF(AND(Interviews!B239&lt;&gt;"",Interviews!D239&lt;&gt;""),INT(Interviews!D239)+0.1+ROW()/1000000,"")</f>
        <v/>
      </c>
      <c r="B1232" s="0" t="str">
        <f aca="false">"Interview · "&amp;Interviews!B239&amp;IF(Interviews!E239="",""," · "&amp;TEXT(Interviews!E239,"h:mm AM/PM"))</f>
        <v>Interview · </v>
      </c>
      <c r="C1232" s="0" t="str">
        <f aca="false">"Interview · "&amp;Interviews!B239</f>
        <v>Interview · </v>
      </c>
    </row>
    <row r="1233" customFormat="false" ht="15" hidden="false" customHeight="false" outlineLevel="0" collapsed="false">
      <c r="A1233" s="0" t="str">
        <f aca="false">IF(AND(Interviews!B240&lt;&gt;"",Interviews!D240&lt;&gt;""),INT(Interviews!D240)+0.1+ROW()/1000000,"")</f>
        <v/>
      </c>
      <c r="B1233" s="0" t="str">
        <f aca="false">"Interview · "&amp;Interviews!B240&amp;IF(Interviews!E240="",""," · "&amp;TEXT(Interviews!E240,"h:mm AM/PM"))</f>
        <v>Interview · </v>
      </c>
      <c r="C1233" s="0" t="str">
        <f aca="false">"Interview · "&amp;Interviews!B240</f>
        <v>Interview · </v>
      </c>
    </row>
    <row r="1234" customFormat="false" ht="15" hidden="false" customHeight="false" outlineLevel="0" collapsed="false">
      <c r="A1234" s="0" t="str">
        <f aca="false">IF(AND(Interviews!B241&lt;&gt;"",Interviews!D241&lt;&gt;""),INT(Interviews!D241)+0.1+ROW()/1000000,"")</f>
        <v/>
      </c>
      <c r="B1234" s="0" t="str">
        <f aca="false">"Interview · "&amp;Interviews!B241&amp;IF(Interviews!E241="",""," · "&amp;TEXT(Interviews!E241,"h:mm AM/PM"))</f>
        <v>Interview · </v>
      </c>
      <c r="C1234" s="0" t="str">
        <f aca="false">"Interview · "&amp;Interviews!B241</f>
        <v>Interview · </v>
      </c>
    </row>
    <row r="1235" customFormat="false" ht="15" hidden="false" customHeight="false" outlineLevel="0" collapsed="false">
      <c r="A1235" s="0" t="str">
        <f aca="false">IF(AND(Interviews!B242&lt;&gt;"",Interviews!D242&lt;&gt;""),INT(Interviews!D242)+0.1+ROW()/1000000,"")</f>
        <v/>
      </c>
      <c r="B1235" s="0" t="str">
        <f aca="false">"Interview · "&amp;Interviews!B242&amp;IF(Interviews!E242="",""," · "&amp;TEXT(Interviews!E242,"h:mm AM/PM"))</f>
        <v>Interview · </v>
      </c>
      <c r="C1235" s="0" t="str">
        <f aca="false">"Interview · "&amp;Interviews!B242</f>
        <v>Interview · </v>
      </c>
    </row>
    <row r="1236" customFormat="false" ht="15" hidden="false" customHeight="false" outlineLevel="0" collapsed="false">
      <c r="A1236" s="0" t="str">
        <f aca="false">IF(AND(Interviews!B243&lt;&gt;"",Interviews!D243&lt;&gt;""),INT(Interviews!D243)+0.1+ROW()/1000000,"")</f>
        <v/>
      </c>
      <c r="B1236" s="0" t="str">
        <f aca="false">"Interview · "&amp;Interviews!B243&amp;IF(Interviews!E243="",""," · "&amp;TEXT(Interviews!E243,"h:mm AM/PM"))</f>
        <v>Interview · </v>
      </c>
      <c r="C1236" s="0" t="str">
        <f aca="false">"Interview · "&amp;Interviews!B243</f>
        <v>Interview · </v>
      </c>
    </row>
    <row r="1237" customFormat="false" ht="15" hidden="false" customHeight="false" outlineLevel="0" collapsed="false">
      <c r="A1237" s="0" t="str">
        <f aca="false">IF(AND(Interviews!B244&lt;&gt;"",Interviews!D244&lt;&gt;""),INT(Interviews!D244)+0.1+ROW()/1000000,"")</f>
        <v/>
      </c>
      <c r="B1237" s="0" t="str">
        <f aca="false">"Interview · "&amp;Interviews!B244&amp;IF(Interviews!E244="",""," · "&amp;TEXT(Interviews!E244,"h:mm AM/PM"))</f>
        <v>Interview · </v>
      </c>
      <c r="C1237" s="0" t="str">
        <f aca="false">"Interview · "&amp;Interviews!B244</f>
        <v>Interview · </v>
      </c>
    </row>
    <row r="1238" customFormat="false" ht="15" hidden="false" customHeight="false" outlineLevel="0" collapsed="false">
      <c r="A1238" s="0" t="str">
        <f aca="false">IF(AND(Interviews!B245&lt;&gt;"",Interviews!D245&lt;&gt;""),INT(Interviews!D245)+0.1+ROW()/1000000,"")</f>
        <v/>
      </c>
      <c r="B1238" s="0" t="str">
        <f aca="false">"Interview · "&amp;Interviews!B245&amp;IF(Interviews!E245="",""," · "&amp;TEXT(Interviews!E245,"h:mm AM/PM"))</f>
        <v>Interview · </v>
      </c>
      <c r="C1238" s="0" t="str">
        <f aca="false">"Interview · "&amp;Interviews!B245</f>
        <v>Interview · </v>
      </c>
    </row>
    <row r="1239" customFormat="false" ht="15" hidden="false" customHeight="false" outlineLevel="0" collapsed="false">
      <c r="A1239" s="0" t="str">
        <f aca="false">IF(AND(Interviews!B246&lt;&gt;"",Interviews!D246&lt;&gt;""),INT(Interviews!D246)+0.1+ROW()/1000000,"")</f>
        <v/>
      </c>
      <c r="B1239" s="0" t="str">
        <f aca="false">"Interview · "&amp;Interviews!B246&amp;IF(Interviews!E246="",""," · "&amp;TEXT(Interviews!E246,"h:mm AM/PM"))</f>
        <v>Interview · </v>
      </c>
      <c r="C1239" s="0" t="str">
        <f aca="false">"Interview · "&amp;Interviews!B246</f>
        <v>Interview · </v>
      </c>
    </row>
    <row r="1240" customFormat="false" ht="15" hidden="false" customHeight="false" outlineLevel="0" collapsed="false">
      <c r="A1240" s="0" t="str">
        <f aca="false">IF(AND(Interviews!B247&lt;&gt;"",Interviews!D247&lt;&gt;""),INT(Interviews!D247)+0.1+ROW()/1000000,"")</f>
        <v/>
      </c>
      <c r="B1240" s="0" t="str">
        <f aca="false">"Interview · "&amp;Interviews!B247&amp;IF(Interviews!E247="",""," · "&amp;TEXT(Interviews!E247,"h:mm AM/PM"))</f>
        <v>Interview · </v>
      </c>
      <c r="C1240" s="0" t="str">
        <f aca="false">"Interview · "&amp;Interviews!B247</f>
        <v>Interview · </v>
      </c>
    </row>
    <row r="1241" customFormat="false" ht="15" hidden="false" customHeight="false" outlineLevel="0" collapsed="false">
      <c r="A1241" s="0" t="str">
        <f aca="false">IF(AND(Interviews!B248&lt;&gt;"",Interviews!D248&lt;&gt;""),INT(Interviews!D248)+0.1+ROW()/1000000,"")</f>
        <v/>
      </c>
      <c r="B1241" s="0" t="str">
        <f aca="false">"Interview · "&amp;Interviews!B248&amp;IF(Interviews!E248="",""," · "&amp;TEXT(Interviews!E248,"h:mm AM/PM"))</f>
        <v>Interview · </v>
      </c>
      <c r="C1241" s="0" t="str">
        <f aca="false">"Interview · "&amp;Interviews!B248</f>
        <v>Interview · </v>
      </c>
    </row>
    <row r="1242" customFormat="false" ht="15" hidden="false" customHeight="false" outlineLevel="0" collapsed="false">
      <c r="A1242" s="0" t="str">
        <f aca="false">IF(AND(Interviews!B249&lt;&gt;"",Interviews!D249&lt;&gt;""),INT(Interviews!D249)+0.1+ROW()/1000000,"")</f>
        <v/>
      </c>
      <c r="B1242" s="0" t="str">
        <f aca="false">"Interview · "&amp;Interviews!B249&amp;IF(Interviews!E249="",""," · "&amp;TEXT(Interviews!E249,"h:mm AM/PM"))</f>
        <v>Interview · </v>
      </c>
      <c r="C1242" s="0" t="str">
        <f aca="false">"Interview · "&amp;Interviews!B249</f>
        <v>Interview · </v>
      </c>
    </row>
    <row r="1243" customFormat="false" ht="15" hidden="false" customHeight="false" outlineLevel="0" collapsed="false">
      <c r="A1243" s="0" t="str">
        <f aca="false">IF(AND(Interviews!B250&lt;&gt;"",Interviews!D250&lt;&gt;""),INT(Interviews!D250)+0.1+ROW()/1000000,"")</f>
        <v/>
      </c>
      <c r="B1243" s="0" t="str">
        <f aca="false">"Interview · "&amp;Interviews!B250&amp;IF(Interviews!E250="",""," · "&amp;TEXT(Interviews!E250,"h:mm AM/PM"))</f>
        <v>Interview · </v>
      </c>
      <c r="C1243" s="0" t="str">
        <f aca="false">"Interview · "&amp;Interviews!B250</f>
        <v>Interview · </v>
      </c>
    </row>
    <row r="1244" customFormat="false" ht="15" hidden="false" customHeight="false" outlineLevel="0" collapsed="false">
      <c r="A1244" s="0" t="str">
        <f aca="false">IF(AND(Interviews!B251&lt;&gt;"",Interviews!D251&lt;&gt;""),INT(Interviews!D251)+0.1+ROW()/1000000,"")</f>
        <v/>
      </c>
      <c r="B1244" s="0" t="str">
        <f aca="false">"Interview · "&amp;Interviews!B251&amp;IF(Interviews!E251="",""," · "&amp;TEXT(Interviews!E251,"h:mm AM/PM"))</f>
        <v>Interview · </v>
      </c>
      <c r="C1244" s="0" t="str">
        <f aca="false">"Interview · "&amp;Interviews!B251</f>
        <v>Interview · </v>
      </c>
    </row>
    <row r="1245" customFormat="false" ht="15" hidden="false" customHeight="false" outlineLevel="0" collapsed="false">
      <c r="A1245" s="0" t="str">
        <f aca="false">IF(AND(Interviews!B252&lt;&gt;"",Interviews!D252&lt;&gt;""),INT(Interviews!D252)+0.1+ROW()/1000000,"")</f>
        <v/>
      </c>
      <c r="B1245" s="0" t="str">
        <f aca="false">"Interview · "&amp;Interviews!B252&amp;IF(Interviews!E252="",""," · "&amp;TEXT(Interviews!E252,"h:mm AM/PM"))</f>
        <v>Interview · </v>
      </c>
      <c r="C1245" s="0" t="str">
        <f aca="false">"Interview · "&amp;Interviews!B252</f>
        <v>Interview · </v>
      </c>
    </row>
    <row r="1246" customFormat="false" ht="15" hidden="false" customHeight="false" outlineLevel="0" collapsed="false">
      <c r="A1246" s="0" t="str">
        <f aca="false">IF(AND(Interviews!B253&lt;&gt;"",Interviews!D253&lt;&gt;""),INT(Interviews!D253)+0.1+ROW()/1000000,"")</f>
        <v/>
      </c>
      <c r="B1246" s="0" t="str">
        <f aca="false">"Interview · "&amp;Interviews!B253&amp;IF(Interviews!E253="",""," · "&amp;TEXT(Interviews!E253,"h:mm AM/PM"))</f>
        <v>Interview · </v>
      </c>
      <c r="C1246" s="0" t="str">
        <f aca="false">"Interview · "&amp;Interviews!B253</f>
        <v>Interview · </v>
      </c>
    </row>
    <row r="1247" customFormat="false" ht="15" hidden="false" customHeight="false" outlineLevel="0" collapsed="false">
      <c r="A1247" s="0" t="str">
        <f aca="false">IF(AND(Interviews!B254&lt;&gt;"",Interviews!D254&lt;&gt;""),INT(Interviews!D254)+0.1+ROW()/1000000,"")</f>
        <v/>
      </c>
      <c r="B1247" s="0" t="str">
        <f aca="false">"Interview · "&amp;Interviews!B254&amp;IF(Interviews!E254="",""," · "&amp;TEXT(Interviews!E254,"h:mm AM/PM"))</f>
        <v>Interview · </v>
      </c>
      <c r="C1247" s="0" t="str">
        <f aca="false">"Interview · "&amp;Interviews!B254</f>
        <v>Interview · </v>
      </c>
    </row>
    <row r="1248" customFormat="false" ht="15" hidden="false" customHeight="false" outlineLevel="0" collapsed="false">
      <c r="A1248" s="0" t="str">
        <f aca="false">IF(AND(Interviews!B255&lt;&gt;"",Interviews!D255&lt;&gt;""),INT(Interviews!D255)+0.1+ROW()/1000000,"")</f>
        <v/>
      </c>
      <c r="B1248" s="0" t="str">
        <f aca="false">"Interview · "&amp;Interviews!B255&amp;IF(Interviews!E255="",""," · "&amp;TEXT(Interviews!E255,"h:mm AM/PM"))</f>
        <v>Interview · </v>
      </c>
      <c r="C1248" s="0" t="str">
        <f aca="false">"Interview · "&amp;Interviews!B255</f>
        <v>Interview · </v>
      </c>
    </row>
    <row r="1249" customFormat="false" ht="15" hidden="false" customHeight="false" outlineLevel="0" collapsed="false">
      <c r="A1249" s="0" t="str">
        <f aca="false">IF(AND(Interviews!B256&lt;&gt;"",Interviews!D256&lt;&gt;""),INT(Interviews!D256)+0.1+ROW()/1000000,"")</f>
        <v/>
      </c>
      <c r="B1249" s="0" t="str">
        <f aca="false">"Interview · "&amp;Interviews!B256&amp;IF(Interviews!E256="",""," · "&amp;TEXT(Interviews!E256,"h:mm AM/PM"))</f>
        <v>Interview · </v>
      </c>
      <c r="C1249" s="0" t="str">
        <f aca="false">"Interview · "&amp;Interviews!B256</f>
        <v>Interview · </v>
      </c>
    </row>
    <row r="1250" customFormat="false" ht="15" hidden="false" customHeight="false" outlineLevel="0" collapsed="false">
      <c r="A1250" s="0" t="str">
        <f aca="false">IF(AND(Interviews!B257&lt;&gt;"",Interviews!D257&lt;&gt;""),INT(Interviews!D257)+0.1+ROW()/1000000,"")</f>
        <v/>
      </c>
      <c r="B1250" s="0" t="str">
        <f aca="false">"Interview · "&amp;Interviews!B257&amp;IF(Interviews!E257="",""," · "&amp;TEXT(Interviews!E257,"h:mm AM/PM"))</f>
        <v>Interview · </v>
      </c>
      <c r="C1250" s="0" t="str">
        <f aca="false">"Interview · "&amp;Interviews!B257</f>
        <v>Interview · </v>
      </c>
    </row>
    <row r="1251" customFormat="false" ht="15" hidden="false" customHeight="false" outlineLevel="0" collapsed="false">
      <c r="A1251" s="0" t="str">
        <f aca="false">IF(AND(Interviews!B258&lt;&gt;"",Interviews!D258&lt;&gt;""),INT(Interviews!D258)+0.1+ROW()/1000000,"")</f>
        <v/>
      </c>
      <c r="B1251" s="0" t="str">
        <f aca="false">"Interview · "&amp;Interviews!B258&amp;IF(Interviews!E258="",""," · "&amp;TEXT(Interviews!E258,"h:mm AM/PM"))</f>
        <v>Interview · </v>
      </c>
      <c r="C1251" s="0" t="str">
        <f aca="false">"Interview · "&amp;Interviews!B258</f>
        <v>Interview · </v>
      </c>
    </row>
    <row r="1252" customFormat="false" ht="15" hidden="false" customHeight="false" outlineLevel="0" collapsed="false">
      <c r="A1252" s="0" t="str">
        <f aca="false">IF(AND(Interviews!B259&lt;&gt;"",Interviews!D259&lt;&gt;""),INT(Interviews!D259)+0.1+ROW()/1000000,"")</f>
        <v/>
      </c>
      <c r="B1252" s="0" t="str">
        <f aca="false">"Interview · "&amp;Interviews!B259&amp;IF(Interviews!E259="",""," · "&amp;TEXT(Interviews!E259,"h:mm AM/PM"))</f>
        <v>Interview · </v>
      </c>
      <c r="C1252" s="0" t="str">
        <f aca="false">"Interview · "&amp;Interviews!B259</f>
        <v>Interview · </v>
      </c>
    </row>
    <row r="1253" customFormat="false" ht="15" hidden="false" customHeight="false" outlineLevel="0" collapsed="false">
      <c r="A1253" s="0" t="str">
        <f aca="false">IF(AND(Interviews!B260&lt;&gt;"",Interviews!D260&lt;&gt;""),INT(Interviews!D260)+0.1+ROW()/1000000,"")</f>
        <v/>
      </c>
      <c r="B1253" s="0" t="str">
        <f aca="false">"Interview · "&amp;Interviews!B260&amp;IF(Interviews!E260="",""," · "&amp;TEXT(Interviews!E260,"h:mm AM/PM"))</f>
        <v>Interview · </v>
      </c>
      <c r="C1253" s="0" t="str">
        <f aca="false">"Interview · "&amp;Interviews!B260</f>
        <v>Interview · </v>
      </c>
    </row>
    <row r="1254" customFormat="false" ht="15" hidden="false" customHeight="false" outlineLevel="0" collapsed="false">
      <c r="A1254" s="0" t="str">
        <f aca="false">IF(AND(Interviews!B261&lt;&gt;"",Interviews!D261&lt;&gt;""),INT(Interviews!D261)+0.1+ROW()/1000000,"")</f>
        <v/>
      </c>
      <c r="B1254" s="0" t="str">
        <f aca="false">"Interview · "&amp;Interviews!B261&amp;IF(Interviews!E261="",""," · "&amp;TEXT(Interviews!E261,"h:mm AM/PM"))</f>
        <v>Interview · </v>
      </c>
      <c r="C1254" s="0" t="str">
        <f aca="false">"Interview · "&amp;Interviews!B261</f>
        <v>Interview · </v>
      </c>
    </row>
    <row r="1255" customFormat="false" ht="15" hidden="false" customHeight="false" outlineLevel="0" collapsed="false">
      <c r="A1255" s="0" t="str">
        <f aca="false">IF(AND(Interviews!B262&lt;&gt;"",Interviews!D262&lt;&gt;""),INT(Interviews!D262)+0.1+ROW()/1000000,"")</f>
        <v/>
      </c>
      <c r="B1255" s="0" t="str">
        <f aca="false">"Interview · "&amp;Interviews!B262&amp;IF(Interviews!E262="",""," · "&amp;TEXT(Interviews!E262,"h:mm AM/PM"))</f>
        <v>Interview · </v>
      </c>
      <c r="C1255" s="0" t="str">
        <f aca="false">"Interview · "&amp;Interviews!B262</f>
        <v>Interview · </v>
      </c>
    </row>
    <row r="1256" customFormat="false" ht="15" hidden="false" customHeight="false" outlineLevel="0" collapsed="false">
      <c r="A1256" s="0" t="str">
        <f aca="false">IF(AND(Interviews!B263&lt;&gt;"",Interviews!D263&lt;&gt;""),INT(Interviews!D263)+0.1+ROW()/1000000,"")</f>
        <v/>
      </c>
      <c r="B1256" s="0" t="str">
        <f aca="false">"Interview · "&amp;Interviews!B263&amp;IF(Interviews!E263="",""," · "&amp;TEXT(Interviews!E263,"h:mm AM/PM"))</f>
        <v>Interview · </v>
      </c>
      <c r="C1256" s="0" t="str">
        <f aca="false">"Interview · "&amp;Interviews!B263</f>
        <v>Interview · </v>
      </c>
    </row>
    <row r="1257" customFormat="false" ht="15" hidden="false" customHeight="false" outlineLevel="0" collapsed="false">
      <c r="A1257" s="0" t="str">
        <f aca="false">IF(AND(Interviews!B264&lt;&gt;"",Interviews!D264&lt;&gt;""),INT(Interviews!D264)+0.1+ROW()/1000000,"")</f>
        <v/>
      </c>
      <c r="B1257" s="0" t="str">
        <f aca="false">"Interview · "&amp;Interviews!B264&amp;IF(Interviews!E264="",""," · "&amp;TEXT(Interviews!E264,"h:mm AM/PM"))</f>
        <v>Interview · </v>
      </c>
      <c r="C1257" s="0" t="str">
        <f aca="false">"Interview · "&amp;Interviews!B264</f>
        <v>Interview · </v>
      </c>
    </row>
    <row r="1258" customFormat="false" ht="15" hidden="false" customHeight="false" outlineLevel="0" collapsed="false">
      <c r="A1258" s="0" t="str">
        <f aca="false">IF(AND(Interviews!B265&lt;&gt;"",Interviews!D265&lt;&gt;""),INT(Interviews!D265)+0.1+ROW()/1000000,"")</f>
        <v/>
      </c>
      <c r="B1258" s="0" t="str">
        <f aca="false">"Interview · "&amp;Interviews!B265&amp;IF(Interviews!E265="",""," · "&amp;TEXT(Interviews!E265,"h:mm AM/PM"))</f>
        <v>Interview · </v>
      </c>
      <c r="C1258" s="0" t="str">
        <f aca="false">"Interview · "&amp;Interviews!B265</f>
        <v>Interview · </v>
      </c>
    </row>
    <row r="1259" customFormat="false" ht="15" hidden="false" customHeight="false" outlineLevel="0" collapsed="false">
      <c r="A1259" s="0" t="str">
        <f aca="false">IF(AND(Interviews!B266&lt;&gt;"",Interviews!D266&lt;&gt;""),INT(Interviews!D266)+0.1+ROW()/1000000,"")</f>
        <v/>
      </c>
      <c r="B1259" s="0" t="str">
        <f aca="false">"Interview · "&amp;Interviews!B266&amp;IF(Interviews!E266="",""," · "&amp;TEXT(Interviews!E266,"h:mm AM/PM"))</f>
        <v>Interview · </v>
      </c>
      <c r="C1259" s="0" t="str">
        <f aca="false">"Interview · "&amp;Interviews!B266</f>
        <v>Interview · </v>
      </c>
    </row>
    <row r="1260" customFormat="false" ht="15" hidden="false" customHeight="false" outlineLevel="0" collapsed="false">
      <c r="A1260" s="0" t="str">
        <f aca="false">IF(AND(Interviews!B267&lt;&gt;"",Interviews!D267&lt;&gt;""),INT(Interviews!D267)+0.1+ROW()/1000000,"")</f>
        <v/>
      </c>
      <c r="B1260" s="0" t="str">
        <f aca="false">"Interview · "&amp;Interviews!B267&amp;IF(Interviews!E267="",""," · "&amp;TEXT(Interviews!E267,"h:mm AM/PM"))</f>
        <v>Interview · </v>
      </c>
      <c r="C1260" s="0" t="str">
        <f aca="false">"Interview · "&amp;Interviews!B267</f>
        <v>Interview · </v>
      </c>
    </row>
    <row r="1261" customFormat="false" ht="15" hidden="false" customHeight="false" outlineLevel="0" collapsed="false">
      <c r="A1261" s="0" t="str">
        <f aca="false">IF(AND(Interviews!B268&lt;&gt;"",Interviews!D268&lt;&gt;""),INT(Interviews!D268)+0.1+ROW()/1000000,"")</f>
        <v/>
      </c>
      <c r="B1261" s="0" t="str">
        <f aca="false">"Interview · "&amp;Interviews!B268&amp;IF(Interviews!E268="",""," · "&amp;TEXT(Interviews!E268,"h:mm AM/PM"))</f>
        <v>Interview · </v>
      </c>
      <c r="C1261" s="0" t="str">
        <f aca="false">"Interview · "&amp;Interviews!B268</f>
        <v>Interview · </v>
      </c>
    </row>
    <row r="1262" customFormat="false" ht="15" hidden="false" customHeight="false" outlineLevel="0" collapsed="false">
      <c r="A1262" s="0" t="str">
        <f aca="false">IF(AND(Interviews!B269&lt;&gt;"",Interviews!D269&lt;&gt;""),INT(Interviews!D269)+0.1+ROW()/1000000,"")</f>
        <v/>
      </c>
      <c r="B1262" s="0" t="str">
        <f aca="false">"Interview · "&amp;Interviews!B269&amp;IF(Interviews!E269="",""," · "&amp;TEXT(Interviews!E269,"h:mm AM/PM"))</f>
        <v>Interview · </v>
      </c>
      <c r="C1262" s="0" t="str">
        <f aca="false">"Interview · "&amp;Interviews!B269</f>
        <v>Interview · </v>
      </c>
    </row>
    <row r="1263" customFormat="false" ht="15" hidden="false" customHeight="false" outlineLevel="0" collapsed="false">
      <c r="A1263" s="0" t="str">
        <f aca="false">IF(AND(Interviews!B270&lt;&gt;"",Interviews!D270&lt;&gt;""),INT(Interviews!D270)+0.1+ROW()/1000000,"")</f>
        <v/>
      </c>
      <c r="B1263" s="0" t="str">
        <f aca="false">"Interview · "&amp;Interviews!B270&amp;IF(Interviews!E270="",""," · "&amp;TEXT(Interviews!E270,"h:mm AM/PM"))</f>
        <v>Interview · </v>
      </c>
      <c r="C1263" s="0" t="str">
        <f aca="false">"Interview · "&amp;Interviews!B270</f>
        <v>Interview · </v>
      </c>
    </row>
    <row r="1264" customFormat="false" ht="15" hidden="false" customHeight="false" outlineLevel="0" collapsed="false">
      <c r="A1264" s="0" t="str">
        <f aca="false">IF(AND(Interviews!B271&lt;&gt;"",Interviews!D271&lt;&gt;""),INT(Interviews!D271)+0.1+ROW()/1000000,"")</f>
        <v/>
      </c>
      <c r="B1264" s="0" t="str">
        <f aca="false">"Interview · "&amp;Interviews!B271&amp;IF(Interviews!E271="",""," · "&amp;TEXT(Interviews!E271,"h:mm AM/PM"))</f>
        <v>Interview · </v>
      </c>
      <c r="C1264" s="0" t="str">
        <f aca="false">"Interview · "&amp;Interviews!B271</f>
        <v>Interview · </v>
      </c>
    </row>
    <row r="1265" customFormat="false" ht="15" hidden="false" customHeight="false" outlineLevel="0" collapsed="false">
      <c r="A1265" s="0" t="str">
        <f aca="false">IF(AND(Interviews!B272&lt;&gt;"",Interviews!D272&lt;&gt;""),INT(Interviews!D272)+0.1+ROW()/1000000,"")</f>
        <v/>
      </c>
      <c r="B1265" s="0" t="str">
        <f aca="false">"Interview · "&amp;Interviews!B272&amp;IF(Interviews!E272="",""," · "&amp;TEXT(Interviews!E272,"h:mm AM/PM"))</f>
        <v>Interview · </v>
      </c>
      <c r="C1265" s="0" t="str">
        <f aca="false">"Interview · "&amp;Interviews!B272</f>
        <v>Interview · </v>
      </c>
    </row>
    <row r="1266" customFormat="false" ht="15" hidden="false" customHeight="false" outlineLevel="0" collapsed="false">
      <c r="A1266" s="0" t="str">
        <f aca="false">IF(AND(Interviews!B273&lt;&gt;"",Interviews!D273&lt;&gt;""),INT(Interviews!D273)+0.1+ROW()/1000000,"")</f>
        <v/>
      </c>
      <c r="B1266" s="0" t="str">
        <f aca="false">"Interview · "&amp;Interviews!B273&amp;IF(Interviews!E273="",""," · "&amp;TEXT(Interviews!E273,"h:mm AM/PM"))</f>
        <v>Interview · </v>
      </c>
      <c r="C1266" s="0" t="str">
        <f aca="false">"Interview · "&amp;Interviews!B273</f>
        <v>Interview · </v>
      </c>
    </row>
    <row r="1267" customFormat="false" ht="15" hidden="false" customHeight="false" outlineLevel="0" collapsed="false">
      <c r="A1267" s="0" t="str">
        <f aca="false">IF(AND(Interviews!B274&lt;&gt;"",Interviews!D274&lt;&gt;""),INT(Interviews!D274)+0.1+ROW()/1000000,"")</f>
        <v/>
      </c>
      <c r="B1267" s="0" t="str">
        <f aca="false">"Interview · "&amp;Interviews!B274&amp;IF(Interviews!E274="",""," · "&amp;TEXT(Interviews!E274,"h:mm AM/PM"))</f>
        <v>Interview · </v>
      </c>
      <c r="C1267" s="0" t="str">
        <f aca="false">"Interview · "&amp;Interviews!B274</f>
        <v>Interview · </v>
      </c>
    </row>
    <row r="1268" customFormat="false" ht="15" hidden="false" customHeight="false" outlineLevel="0" collapsed="false">
      <c r="A1268" s="0" t="str">
        <f aca="false">IF(AND(Interviews!B275&lt;&gt;"",Interviews!D275&lt;&gt;""),INT(Interviews!D275)+0.1+ROW()/1000000,"")</f>
        <v/>
      </c>
      <c r="B1268" s="0" t="str">
        <f aca="false">"Interview · "&amp;Interviews!B275&amp;IF(Interviews!E275="",""," · "&amp;TEXT(Interviews!E275,"h:mm AM/PM"))</f>
        <v>Interview · </v>
      </c>
      <c r="C1268" s="0" t="str">
        <f aca="false">"Interview · "&amp;Interviews!B275</f>
        <v>Interview · </v>
      </c>
    </row>
    <row r="1269" customFormat="false" ht="15" hidden="false" customHeight="false" outlineLevel="0" collapsed="false">
      <c r="A1269" s="0" t="str">
        <f aca="false">IF(AND(Interviews!B276&lt;&gt;"",Interviews!D276&lt;&gt;""),INT(Interviews!D276)+0.1+ROW()/1000000,"")</f>
        <v/>
      </c>
      <c r="B1269" s="0" t="str">
        <f aca="false">"Interview · "&amp;Interviews!B276&amp;IF(Interviews!E276="",""," · "&amp;TEXT(Interviews!E276,"h:mm AM/PM"))</f>
        <v>Interview · </v>
      </c>
      <c r="C1269" s="0" t="str">
        <f aca="false">"Interview · "&amp;Interviews!B276</f>
        <v>Interview · </v>
      </c>
    </row>
    <row r="1270" customFormat="false" ht="15" hidden="false" customHeight="false" outlineLevel="0" collapsed="false">
      <c r="A1270" s="0" t="str">
        <f aca="false">IF(AND(Interviews!B277&lt;&gt;"",Interviews!D277&lt;&gt;""),INT(Interviews!D277)+0.1+ROW()/1000000,"")</f>
        <v/>
      </c>
      <c r="B1270" s="0" t="str">
        <f aca="false">"Interview · "&amp;Interviews!B277&amp;IF(Interviews!E277="",""," · "&amp;TEXT(Interviews!E277,"h:mm AM/PM"))</f>
        <v>Interview · </v>
      </c>
      <c r="C1270" s="0" t="str">
        <f aca="false">"Interview · "&amp;Interviews!B277</f>
        <v>Interview · </v>
      </c>
    </row>
    <row r="1271" customFormat="false" ht="15" hidden="false" customHeight="false" outlineLevel="0" collapsed="false">
      <c r="A1271" s="0" t="str">
        <f aca="false">IF(AND(Interviews!B278&lt;&gt;"",Interviews!D278&lt;&gt;""),INT(Interviews!D278)+0.1+ROW()/1000000,"")</f>
        <v/>
      </c>
      <c r="B1271" s="0" t="str">
        <f aca="false">"Interview · "&amp;Interviews!B278&amp;IF(Interviews!E278="",""," · "&amp;TEXT(Interviews!E278,"h:mm AM/PM"))</f>
        <v>Interview · </v>
      </c>
      <c r="C1271" s="0" t="str">
        <f aca="false">"Interview · "&amp;Interviews!B278</f>
        <v>Interview · </v>
      </c>
    </row>
    <row r="1272" customFormat="false" ht="15" hidden="false" customHeight="false" outlineLevel="0" collapsed="false">
      <c r="A1272" s="0" t="str">
        <f aca="false">IF(AND(Interviews!B279&lt;&gt;"",Interviews!D279&lt;&gt;""),INT(Interviews!D279)+0.1+ROW()/1000000,"")</f>
        <v/>
      </c>
      <c r="B1272" s="0" t="str">
        <f aca="false">"Interview · "&amp;Interviews!B279&amp;IF(Interviews!E279="",""," · "&amp;TEXT(Interviews!E279,"h:mm AM/PM"))</f>
        <v>Interview · </v>
      </c>
      <c r="C1272" s="0" t="str">
        <f aca="false">"Interview · "&amp;Interviews!B279</f>
        <v>Interview · </v>
      </c>
    </row>
    <row r="1273" customFormat="false" ht="15" hidden="false" customHeight="false" outlineLevel="0" collapsed="false">
      <c r="A1273" s="0" t="str">
        <f aca="false">IF(AND(Interviews!B280&lt;&gt;"",Interviews!D280&lt;&gt;""),INT(Interviews!D280)+0.1+ROW()/1000000,"")</f>
        <v/>
      </c>
      <c r="B1273" s="0" t="str">
        <f aca="false">"Interview · "&amp;Interviews!B280&amp;IF(Interviews!E280="",""," · "&amp;TEXT(Interviews!E280,"h:mm AM/PM"))</f>
        <v>Interview · </v>
      </c>
      <c r="C1273" s="0" t="str">
        <f aca="false">"Interview · "&amp;Interviews!B280</f>
        <v>Interview · </v>
      </c>
    </row>
    <row r="1274" customFormat="false" ht="15" hidden="false" customHeight="false" outlineLevel="0" collapsed="false">
      <c r="A1274" s="0" t="str">
        <f aca="false">IF(AND(Interviews!B281&lt;&gt;"",Interviews!D281&lt;&gt;""),INT(Interviews!D281)+0.1+ROW()/1000000,"")</f>
        <v/>
      </c>
      <c r="B1274" s="0" t="str">
        <f aca="false">"Interview · "&amp;Interviews!B281&amp;IF(Interviews!E281="",""," · "&amp;TEXT(Interviews!E281,"h:mm AM/PM"))</f>
        <v>Interview · </v>
      </c>
      <c r="C1274" s="0" t="str">
        <f aca="false">"Interview · "&amp;Interviews!B281</f>
        <v>Interview · </v>
      </c>
    </row>
    <row r="1275" customFormat="false" ht="15" hidden="false" customHeight="false" outlineLevel="0" collapsed="false">
      <c r="A1275" s="0" t="str">
        <f aca="false">IF(AND(Interviews!B282&lt;&gt;"",Interviews!D282&lt;&gt;""),INT(Interviews!D282)+0.1+ROW()/1000000,"")</f>
        <v/>
      </c>
      <c r="B1275" s="0" t="str">
        <f aca="false">"Interview · "&amp;Interviews!B282&amp;IF(Interviews!E282="",""," · "&amp;TEXT(Interviews!E282,"h:mm AM/PM"))</f>
        <v>Interview · </v>
      </c>
      <c r="C1275" s="0" t="str">
        <f aca="false">"Interview · "&amp;Interviews!B282</f>
        <v>Interview · </v>
      </c>
    </row>
    <row r="1276" customFormat="false" ht="15" hidden="false" customHeight="false" outlineLevel="0" collapsed="false">
      <c r="A1276" s="0" t="str">
        <f aca="false">IF(AND(Interviews!B283&lt;&gt;"",Interviews!D283&lt;&gt;""),INT(Interviews!D283)+0.1+ROW()/1000000,"")</f>
        <v/>
      </c>
      <c r="B1276" s="0" t="str">
        <f aca="false">"Interview · "&amp;Interviews!B283&amp;IF(Interviews!E283="",""," · "&amp;TEXT(Interviews!E283,"h:mm AM/PM"))</f>
        <v>Interview · </v>
      </c>
      <c r="C1276" s="0" t="str">
        <f aca="false">"Interview · "&amp;Interviews!B283</f>
        <v>Interview · </v>
      </c>
    </row>
    <row r="1277" customFormat="false" ht="15" hidden="false" customHeight="false" outlineLevel="0" collapsed="false">
      <c r="A1277" s="0" t="str">
        <f aca="false">IF(AND(Interviews!B284&lt;&gt;"",Interviews!D284&lt;&gt;""),INT(Interviews!D284)+0.1+ROW()/1000000,"")</f>
        <v/>
      </c>
      <c r="B1277" s="0" t="str">
        <f aca="false">"Interview · "&amp;Interviews!B284&amp;IF(Interviews!E284="",""," · "&amp;TEXT(Interviews!E284,"h:mm AM/PM"))</f>
        <v>Interview · </v>
      </c>
      <c r="C1277" s="0" t="str">
        <f aca="false">"Interview · "&amp;Interviews!B284</f>
        <v>Interview · </v>
      </c>
    </row>
    <row r="1278" customFormat="false" ht="15" hidden="false" customHeight="false" outlineLevel="0" collapsed="false">
      <c r="A1278" s="0" t="str">
        <f aca="false">IF(AND(Interviews!B285&lt;&gt;"",Interviews!D285&lt;&gt;""),INT(Interviews!D285)+0.1+ROW()/1000000,"")</f>
        <v/>
      </c>
      <c r="B1278" s="0" t="str">
        <f aca="false">"Interview · "&amp;Interviews!B285&amp;IF(Interviews!E285="",""," · "&amp;TEXT(Interviews!E285,"h:mm AM/PM"))</f>
        <v>Interview · </v>
      </c>
      <c r="C1278" s="0" t="str">
        <f aca="false">"Interview · "&amp;Interviews!B285</f>
        <v>Interview · </v>
      </c>
    </row>
    <row r="1279" customFormat="false" ht="15" hidden="false" customHeight="false" outlineLevel="0" collapsed="false">
      <c r="A1279" s="0" t="str">
        <f aca="false">IF(AND(Interviews!B286&lt;&gt;"",Interviews!D286&lt;&gt;""),INT(Interviews!D286)+0.1+ROW()/1000000,"")</f>
        <v/>
      </c>
      <c r="B1279" s="0" t="str">
        <f aca="false">"Interview · "&amp;Interviews!B286&amp;IF(Interviews!E286="",""," · "&amp;TEXT(Interviews!E286,"h:mm AM/PM"))</f>
        <v>Interview · </v>
      </c>
      <c r="C1279" s="0" t="str">
        <f aca="false">"Interview · "&amp;Interviews!B286</f>
        <v>Interview · </v>
      </c>
    </row>
    <row r="1280" customFormat="false" ht="15" hidden="false" customHeight="false" outlineLevel="0" collapsed="false">
      <c r="A1280" s="0" t="str">
        <f aca="false">IF(AND(Interviews!B287&lt;&gt;"",Interviews!D287&lt;&gt;""),INT(Interviews!D287)+0.1+ROW()/1000000,"")</f>
        <v/>
      </c>
      <c r="B1280" s="0" t="str">
        <f aca="false">"Interview · "&amp;Interviews!B287&amp;IF(Interviews!E287="",""," · "&amp;TEXT(Interviews!E287,"h:mm AM/PM"))</f>
        <v>Interview · </v>
      </c>
      <c r="C1280" s="0" t="str">
        <f aca="false">"Interview · "&amp;Interviews!B287</f>
        <v>Interview · </v>
      </c>
    </row>
    <row r="1281" customFormat="false" ht="15" hidden="false" customHeight="false" outlineLevel="0" collapsed="false">
      <c r="A1281" s="0" t="str">
        <f aca="false">IF(AND(Interviews!B288&lt;&gt;"",Interviews!D288&lt;&gt;""),INT(Interviews!D288)+0.1+ROW()/1000000,"")</f>
        <v/>
      </c>
      <c r="B1281" s="0" t="str">
        <f aca="false">"Interview · "&amp;Interviews!B288&amp;IF(Interviews!E288="",""," · "&amp;TEXT(Interviews!E288,"h:mm AM/PM"))</f>
        <v>Interview · </v>
      </c>
      <c r="C1281" s="0" t="str">
        <f aca="false">"Interview · "&amp;Interviews!B288</f>
        <v>Interview · </v>
      </c>
    </row>
    <row r="1282" customFormat="false" ht="15" hidden="false" customHeight="false" outlineLevel="0" collapsed="false">
      <c r="A1282" s="0" t="str">
        <f aca="false">IF(AND(Interviews!B289&lt;&gt;"",Interviews!D289&lt;&gt;""),INT(Interviews!D289)+0.1+ROW()/1000000,"")</f>
        <v/>
      </c>
      <c r="B1282" s="0" t="str">
        <f aca="false">"Interview · "&amp;Interviews!B289&amp;IF(Interviews!E289="",""," · "&amp;TEXT(Interviews!E289,"h:mm AM/PM"))</f>
        <v>Interview · </v>
      </c>
      <c r="C1282" s="0" t="str">
        <f aca="false">"Interview · "&amp;Interviews!B289</f>
        <v>Interview · </v>
      </c>
    </row>
    <row r="1283" customFormat="false" ht="15" hidden="false" customHeight="false" outlineLevel="0" collapsed="false">
      <c r="A1283" s="0" t="str">
        <f aca="false">IF(AND(Interviews!B290&lt;&gt;"",Interviews!D290&lt;&gt;""),INT(Interviews!D290)+0.1+ROW()/1000000,"")</f>
        <v/>
      </c>
      <c r="B1283" s="0" t="str">
        <f aca="false">"Interview · "&amp;Interviews!B290&amp;IF(Interviews!E290="",""," · "&amp;TEXT(Interviews!E290,"h:mm AM/PM"))</f>
        <v>Interview · </v>
      </c>
      <c r="C1283" s="0" t="str">
        <f aca="false">"Interview · "&amp;Interviews!B290</f>
        <v>Interview · </v>
      </c>
    </row>
    <row r="1284" customFormat="false" ht="15" hidden="false" customHeight="false" outlineLevel="0" collapsed="false">
      <c r="A1284" s="0" t="str">
        <f aca="false">IF(AND(Interviews!B291&lt;&gt;"",Interviews!D291&lt;&gt;""),INT(Interviews!D291)+0.1+ROW()/1000000,"")</f>
        <v/>
      </c>
      <c r="B1284" s="0" t="str">
        <f aca="false">"Interview · "&amp;Interviews!B291&amp;IF(Interviews!E291="",""," · "&amp;TEXT(Interviews!E291,"h:mm AM/PM"))</f>
        <v>Interview · </v>
      </c>
      <c r="C1284" s="0" t="str">
        <f aca="false">"Interview · "&amp;Interviews!B291</f>
        <v>Interview · </v>
      </c>
    </row>
    <row r="1285" customFormat="false" ht="15" hidden="false" customHeight="false" outlineLevel="0" collapsed="false">
      <c r="A1285" s="0" t="str">
        <f aca="false">IF(AND(Interviews!B292&lt;&gt;"",Interviews!D292&lt;&gt;""),INT(Interviews!D292)+0.1+ROW()/1000000,"")</f>
        <v/>
      </c>
      <c r="B1285" s="0" t="str">
        <f aca="false">"Interview · "&amp;Interviews!B292&amp;IF(Interviews!E292="",""," · "&amp;TEXT(Interviews!E292,"h:mm AM/PM"))</f>
        <v>Interview · </v>
      </c>
      <c r="C1285" s="0" t="str">
        <f aca="false">"Interview · "&amp;Interviews!B292</f>
        <v>Interview · </v>
      </c>
    </row>
    <row r="1286" customFormat="false" ht="15" hidden="false" customHeight="false" outlineLevel="0" collapsed="false">
      <c r="A1286" s="0" t="str">
        <f aca="false">IF(AND(Interviews!B293&lt;&gt;"",Interviews!D293&lt;&gt;""),INT(Interviews!D293)+0.1+ROW()/1000000,"")</f>
        <v/>
      </c>
      <c r="B1286" s="0" t="str">
        <f aca="false">"Interview · "&amp;Interviews!B293&amp;IF(Interviews!E293="",""," · "&amp;TEXT(Interviews!E293,"h:mm AM/PM"))</f>
        <v>Interview · </v>
      </c>
      <c r="C1286" s="0" t="str">
        <f aca="false">"Interview · "&amp;Interviews!B293</f>
        <v>Interview · </v>
      </c>
    </row>
    <row r="1287" customFormat="false" ht="15" hidden="false" customHeight="false" outlineLevel="0" collapsed="false">
      <c r="A1287" s="0" t="str">
        <f aca="false">IF(AND(Interviews!B294&lt;&gt;"",Interviews!D294&lt;&gt;""),INT(Interviews!D294)+0.1+ROW()/1000000,"")</f>
        <v/>
      </c>
      <c r="B1287" s="0" t="str">
        <f aca="false">"Interview · "&amp;Interviews!B294&amp;IF(Interviews!E294="",""," · "&amp;TEXT(Interviews!E294,"h:mm AM/PM"))</f>
        <v>Interview · </v>
      </c>
      <c r="C1287" s="0" t="str">
        <f aca="false">"Interview · "&amp;Interviews!B294</f>
        <v>Interview · </v>
      </c>
    </row>
    <row r="1288" customFormat="false" ht="15" hidden="false" customHeight="false" outlineLevel="0" collapsed="false">
      <c r="A1288" s="0" t="str">
        <f aca="false">IF(AND(Interviews!B295&lt;&gt;"",Interviews!D295&lt;&gt;""),INT(Interviews!D295)+0.1+ROW()/1000000,"")</f>
        <v/>
      </c>
      <c r="B1288" s="0" t="str">
        <f aca="false">"Interview · "&amp;Interviews!B295&amp;IF(Interviews!E295="",""," · "&amp;TEXT(Interviews!E295,"h:mm AM/PM"))</f>
        <v>Interview · </v>
      </c>
      <c r="C1288" s="0" t="str">
        <f aca="false">"Interview · "&amp;Interviews!B295</f>
        <v>Interview · </v>
      </c>
    </row>
    <row r="1289" customFormat="false" ht="15" hidden="false" customHeight="false" outlineLevel="0" collapsed="false">
      <c r="A1289" s="0" t="str">
        <f aca="false">IF(AND(Interviews!B296&lt;&gt;"",Interviews!D296&lt;&gt;""),INT(Interviews!D296)+0.1+ROW()/1000000,"")</f>
        <v/>
      </c>
      <c r="B1289" s="0" t="str">
        <f aca="false">"Interview · "&amp;Interviews!B296&amp;IF(Interviews!E296="",""," · "&amp;TEXT(Interviews!E296,"h:mm AM/PM"))</f>
        <v>Interview · </v>
      </c>
      <c r="C1289" s="0" t="str">
        <f aca="false">"Interview · "&amp;Interviews!B296</f>
        <v>Interview · </v>
      </c>
    </row>
    <row r="1290" customFormat="false" ht="15" hidden="false" customHeight="false" outlineLevel="0" collapsed="false">
      <c r="A1290" s="0" t="str">
        <f aca="false">IF(AND(Interviews!B297&lt;&gt;"",Interviews!D297&lt;&gt;""),INT(Interviews!D297)+0.1+ROW()/1000000,"")</f>
        <v/>
      </c>
      <c r="B1290" s="0" t="str">
        <f aca="false">"Interview · "&amp;Interviews!B297&amp;IF(Interviews!E297="",""," · "&amp;TEXT(Interviews!E297,"h:mm AM/PM"))</f>
        <v>Interview · </v>
      </c>
      <c r="C1290" s="0" t="str">
        <f aca="false">"Interview · "&amp;Interviews!B297</f>
        <v>Interview · </v>
      </c>
    </row>
    <row r="1291" customFormat="false" ht="15" hidden="false" customHeight="false" outlineLevel="0" collapsed="false">
      <c r="A1291" s="0" t="str">
        <f aca="false">IF(AND(Interviews!B298&lt;&gt;"",Interviews!D298&lt;&gt;""),INT(Interviews!D298)+0.1+ROW()/1000000,"")</f>
        <v/>
      </c>
      <c r="B1291" s="0" t="str">
        <f aca="false">"Interview · "&amp;Interviews!B298&amp;IF(Interviews!E298="",""," · "&amp;TEXT(Interviews!E298,"h:mm AM/PM"))</f>
        <v>Interview · </v>
      </c>
      <c r="C1291" s="0" t="str">
        <f aca="false">"Interview · "&amp;Interviews!B298</f>
        <v>Interview · </v>
      </c>
    </row>
    <row r="1292" customFormat="false" ht="15" hidden="false" customHeight="false" outlineLevel="0" collapsed="false">
      <c r="A1292" s="0" t="str">
        <f aca="false">IF(AND(Interviews!B299&lt;&gt;"",Interviews!D299&lt;&gt;""),INT(Interviews!D299)+0.1+ROW()/1000000,"")</f>
        <v/>
      </c>
      <c r="B1292" s="0" t="str">
        <f aca="false">"Interview · "&amp;Interviews!B299&amp;IF(Interviews!E299="",""," · "&amp;TEXT(Interviews!E299,"h:mm AM/PM"))</f>
        <v>Interview · </v>
      </c>
      <c r="C1292" s="0" t="str">
        <f aca="false">"Interview · "&amp;Interviews!B299</f>
        <v>Interview · </v>
      </c>
    </row>
    <row r="1293" customFormat="false" ht="15" hidden="false" customHeight="false" outlineLevel="0" collapsed="false">
      <c r="A1293" s="0" t="str">
        <f aca="false">IF(AND(Interviews!B300&lt;&gt;"",Interviews!D300&lt;&gt;""),INT(Interviews!D300)+0.1+ROW()/1000000,"")</f>
        <v/>
      </c>
      <c r="B1293" s="0" t="str">
        <f aca="false">"Interview · "&amp;Interviews!B300&amp;IF(Interviews!E300="",""," · "&amp;TEXT(Interviews!E300,"h:mm AM/PM"))</f>
        <v>Interview · </v>
      </c>
      <c r="C1293" s="0" t="str">
        <f aca="false">"Interview · "&amp;Interviews!B300</f>
        <v>Interview · </v>
      </c>
    </row>
    <row r="1294" customFormat="false" ht="15" hidden="false" customHeight="false" outlineLevel="0" collapsed="false">
      <c r="A1294" s="0" t="str">
        <f aca="false">IF(AND(Interviews!B301&lt;&gt;"",Interviews!D301&lt;&gt;""),INT(Interviews!D301)+0.1+ROW()/1000000,"")</f>
        <v/>
      </c>
      <c r="B1294" s="0" t="str">
        <f aca="false">"Interview · "&amp;Interviews!B301&amp;IF(Interviews!E301="",""," · "&amp;TEXT(Interviews!E301,"h:mm AM/PM"))</f>
        <v>Interview · </v>
      </c>
      <c r="C1294" s="0" t="str">
        <f aca="false">"Interview · "&amp;Interviews!B301</f>
        <v>Interview · </v>
      </c>
    </row>
    <row r="1295" customFormat="false" ht="15" hidden="false" customHeight="false" outlineLevel="0" collapsed="false">
      <c r="A1295" s="0" t="str">
        <f aca="false">IF(AND(Interviews!B302&lt;&gt;"",Interviews!D302&lt;&gt;""),INT(Interviews!D302)+0.1+ROW()/1000000,"")</f>
        <v/>
      </c>
      <c r="B1295" s="0" t="str">
        <f aca="false">"Interview · "&amp;Interviews!B302&amp;IF(Interviews!E302="",""," · "&amp;TEXT(Interviews!E302,"h:mm AM/PM"))</f>
        <v>Interview · </v>
      </c>
      <c r="C1295" s="0" t="str">
        <f aca="false">"Interview · "&amp;Interviews!B302</f>
        <v>Interview · </v>
      </c>
    </row>
    <row r="1296" customFormat="false" ht="15" hidden="false" customHeight="false" outlineLevel="0" collapsed="false">
      <c r="A1296" s="0" t="str">
        <f aca="false">IF(AND(Interviews!B303&lt;&gt;"",Interviews!D303&lt;&gt;""),INT(Interviews!D303)+0.1+ROW()/1000000,"")</f>
        <v/>
      </c>
      <c r="B1296" s="0" t="str">
        <f aca="false">"Interview · "&amp;Interviews!B303&amp;IF(Interviews!E303="",""," · "&amp;TEXT(Interviews!E303,"h:mm AM/PM"))</f>
        <v>Interview · </v>
      </c>
      <c r="C1296" s="0" t="str">
        <f aca="false">"Interview · "&amp;Interviews!B303</f>
        <v>Interview · </v>
      </c>
    </row>
    <row r="1297" customFormat="false" ht="15" hidden="false" customHeight="false" outlineLevel="0" collapsed="false">
      <c r="A1297" s="0" t="str">
        <f aca="false">IF(AND(Interviews!B304&lt;&gt;"",Interviews!D304&lt;&gt;""),INT(Interviews!D304)+0.1+ROW()/1000000,"")</f>
        <v/>
      </c>
      <c r="B1297" s="0" t="str">
        <f aca="false">"Interview · "&amp;Interviews!B304&amp;IF(Interviews!E304="",""," · "&amp;TEXT(Interviews!E304,"h:mm AM/PM"))</f>
        <v>Interview · </v>
      </c>
      <c r="C1297" s="0" t="str">
        <f aca="false">"Interview · "&amp;Interviews!B304</f>
        <v>Interview · </v>
      </c>
    </row>
    <row r="1298" customFormat="false" ht="15" hidden="false" customHeight="false" outlineLevel="0" collapsed="false">
      <c r="A1298" s="0" t="str">
        <f aca="false">IF(AND(Interviews!B305&lt;&gt;"",Interviews!D305&lt;&gt;""),INT(Interviews!D305)+0.1+ROW()/1000000,"")</f>
        <v/>
      </c>
      <c r="B1298" s="0" t="str">
        <f aca="false">"Interview · "&amp;Interviews!B305&amp;IF(Interviews!E305="",""," · "&amp;TEXT(Interviews!E305,"h:mm AM/PM"))</f>
        <v>Interview · </v>
      </c>
      <c r="C1298" s="0" t="str">
        <f aca="false">"Interview · "&amp;Interviews!B305</f>
        <v>Interview · </v>
      </c>
    </row>
    <row r="1299" customFormat="false" ht="15" hidden="false" customHeight="false" outlineLevel="0" collapsed="false">
      <c r="A1299" s="0" t="str">
        <f aca="false">IF(AND(Interviews!B306&lt;&gt;"",Interviews!D306&lt;&gt;""),INT(Interviews!D306)+0.1+ROW()/1000000,"")</f>
        <v/>
      </c>
      <c r="B1299" s="0" t="str">
        <f aca="false">"Interview · "&amp;Interviews!B306&amp;IF(Interviews!E306="",""," · "&amp;TEXT(Interviews!E306,"h:mm AM/PM"))</f>
        <v>Interview · </v>
      </c>
      <c r="C1299" s="0" t="str">
        <f aca="false">"Interview · "&amp;Interviews!B306</f>
        <v>Interview · </v>
      </c>
    </row>
    <row r="1300" customFormat="false" ht="15" hidden="false" customHeight="false" outlineLevel="0" collapsed="false">
      <c r="A1300" s="0" t="str">
        <f aca="false">IF(AND(Interviews!B307&lt;&gt;"",Interviews!D307&lt;&gt;""),INT(Interviews!D307)+0.1+ROW()/1000000,"")</f>
        <v/>
      </c>
      <c r="B1300" s="0" t="str">
        <f aca="false">"Interview · "&amp;Interviews!B307&amp;IF(Interviews!E307="",""," · "&amp;TEXT(Interviews!E307,"h:mm AM/PM"))</f>
        <v>Interview · </v>
      </c>
      <c r="C1300" s="0" t="str">
        <f aca="false">"Interview · "&amp;Interviews!B307</f>
        <v>Interview · </v>
      </c>
    </row>
    <row r="1301" customFormat="false" ht="15" hidden="false" customHeight="false" outlineLevel="0" collapsed="false">
      <c r="A1301" s="0" t="str">
        <f aca="false">IF(AND(Interviews!B308&lt;&gt;"",Interviews!D308&lt;&gt;""),INT(Interviews!D308)+0.1+ROW()/1000000,"")</f>
        <v/>
      </c>
      <c r="B1301" s="0" t="str">
        <f aca="false">"Interview · "&amp;Interviews!B308&amp;IF(Interviews!E308="",""," · "&amp;TEXT(Interviews!E308,"h:mm AM/PM"))</f>
        <v>Interview · </v>
      </c>
      <c r="C1301" s="0" t="str">
        <f aca="false">"Interview · "&amp;Interviews!B308</f>
        <v>Interview · </v>
      </c>
    </row>
    <row r="1302" customFormat="false" ht="15" hidden="false" customHeight="false" outlineLevel="0" collapsed="false">
      <c r="A1302" s="0" t="str">
        <f aca="false">IF(AND(Interviews!B309&lt;&gt;"",Interviews!D309&lt;&gt;""),INT(Interviews!D309)+0.1+ROW()/1000000,"")</f>
        <v/>
      </c>
      <c r="B1302" s="0" t="str">
        <f aca="false">"Interview · "&amp;Interviews!B309&amp;IF(Interviews!E309="",""," · "&amp;TEXT(Interviews!E309,"h:mm AM/PM"))</f>
        <v>Interview · </v>
      </c>
      <c r="C1302" s="0" t="str">
        <f aca="false">"Interview · "&amp;Interviews!B309</f>
        <v>Interview · </v>
      </c>
    </row>
    <row r="1303" customFormat="false" ht="15" hidden="false" customHeight="false" outlineLevel="0" collapsed="false">
      <c r="A1303" s="0" t="str">
        <f aca="false">IF(AND(Interviews!B310&lt;&gt;"",Interviews!D310&lt;&gt;""),INT(Interviews!D310)+0.1+ROW()/1000000,"")</f>
        <v/>
      </c>
      <c r="B1303" s="0" t="str">
        <f aca="false">"Interview · "&amp;Interviews!B310&amp;IF(Interviews!E310="",""," · "&amp;TEXT(Interviews!E310,"h:mm AM/PM"))</f>
        <v>Interview · </v>
      </c>
      <c r="C1303" s="0" t="str">
        <f aca="false">"Interview · "&amp;Interviews!B310</f>
        <v>Interview · </v>
      </c>
    </row>
    <row r="1304" customFormat="false" ht="15" hidden="false" customHeight="false" outlineLevel="0" collapsed="false">
      <c r="A1304" s="0" t="str">
        <f aca="false">IF(AND(Interviews!B311&lt;&gt;"",Interviews!D311&lt;&gt;""),INT(Interviews!D311)+0.1+ROW()/1000000,"")</f>
        <v/>
      </c>
      <c r="B1304" s="0" t="str">
        <f aca="false">"Interview · "&amp;Interviews!B311&amp;IF(Interviews!E311="",""," · "&amp;TEXT(Interviews!E311,"h:mm AM/PM"))</f>
        <v>Interview · </v>
      </c>
      <c r="C1304" s="0" t="str">
        <f aca="false">"Interview · "&amp;Interviews!B311</f>
        <v>Interview · </v>
      </c>
    </row>
    <row r="1305" customFormat="false" ht="15" hidden="false" customHeight="false" outlineLevel="0" collapsed="false">
      <c r="A1305" s="0" t="str">
        <f aca="false">IF(AND(Interviews!B312&lt;&gt;"",Interviews!D312&lt;&gt;""),INT(Interviews!D312)+0.1+ROW()/1000000,"")</f>
        <v/>
      </c>
      <c r="B1305" s="0" t="str">
        <f aca="false">"Interview · "&amp;Interviews!B312&amp;IF(Interviews!E312="",""," · "&amp;TEXT(Interviews!E312,"h:mm AM/PM"))</f>
        <v>Interview · </v>
      </c>
      <c r="C1305" s="0" t="str">
        <f aca="false">"Interview · "&amp;Interviews!B312</f>
        <v>Interview · </v>
      </c>
    </row>
    <row r="1306" customFormat="false" ht="15" hidden="false" customHeight="false" outlineLevel="0" collapsed="false">
      <c r="A1306" s="0" t="str">
        <f aca="false">IF(AND(Interviews!B313&lt;&gt;"",Interviews!D313&lt;&gt;""),INT(Interviews!D313)+0.1+ROW()/1000000,"")</f>
        <v/>
      </c>
      <c r="B1306" s="0" t="str">
        <f aca="false">"Interview · "&amp;Interviews!B313&amp;IF(Interviews!E313="",""," · "&amp;TEXT(Interviews!E313,"h:mm AM/PM"))</f>
        <v>Interview · </v>
      </c>
      <c r="C1306" s="0" t="str">
        <f aca="false">"Interview · "&amp;Interviews!B313</f>
        <v>Interview · </v>
      </c>
    </row>
    <row r="1307" customFormat="false" ht="15" hidden="false" customHeight="false" outlineLevel="0" collapsed="false">
      <c r="A1307" s="0" t="str">
        <f aca="false">IF(AND(Interviews!B314&lt;&gt;"",Interviews!D314&lt;&gt;""),INT(Interviews!D314)+0.1+ROW()/1000000,"")</f>
        <v/>
      </c>
      <c r="B1307" s="0" t="str">
        <f aca="false">"Interview · "&amp;Interviews!B314&amp;IF(Interviews!E314="",""," · "&amp;TEXT(Interviews!E314,"h:mm AM/PM"))</f>
        <v>Interview · </v>
      </c>
      <c r="C1307" s="0" t="str">
        <f aca="false">"Interview · "&amp;Interviews!B314</f>
        <v>Interview · </v>
      </c>
    </row>
    <row r="1308" customFormat="false" ht="15" hidden="false" customHeight="false" outlineLevel="0" collapsed="false">
      <c r="A1308" s="0" t="str">
        <f aca="false">IF(AND(Interviews!B315&lt;&gt;"",Interviews!D315&lt;&gt;""),INT(Interviews!D315)+0.1+ROW()/1000000,"")</f>
        <v/>
      </c>
      <c r="B1308" s="0" t="str">
        <f aca="false">"Interview · "&amp;Interviews!B315&amp;IF(Interviews!E315="",""," · "&amp;TEXT(Interviews!E315,"h:mm AM/PM"))</f>
        <v>Interview · </v>
      </c>
      <c r="C1308" s="0" t="str">
        <f aca="false">"Interview · "&amp;Interviews!B315</f>
        <v>Interview · </v>
      </c>
    </row>
    <row r="1309" customFormat="false" ht="15" hidden="false" customHeight="false" outlineLevel="0" collapsed="false">
      <c r="A1309" s="0" t="str">
        <f aca="false">IF(AND(Interviews!B316&lt;&gt;"",Interviews!D316&lt;&gt;""),INT(Interviews!D316)+0.1+ROW()/1000000,"")</f>
        <v/>
      </c>
      <c r="B1309" s="0" t="str">
        <f aca="false">"Interview · "&amp;Interviews!B316&amp;IF(Interviews!E316="",""," · "&amp;TEXT(Interviews!E316,"h:mm AM/PM"))</f>
        <v>Interview · </v>
      </c>
      <c r="C1309" s="0" t="str">
        <f aca="false">"Interview · "&amp;Interviews!B316</f>
        <v>Interview · </v>
      </c>
    </row>
    <row r="1310" customFormat="false" ht="15" hidden="false" customHeight="false" outlineLevel="0" collapsed="false">
      <c r="A1310" s="0" t="str">
        <f aca="false">IF(AND(Interviews!B317&lt;&gt;"",Interviews!D317&lt;&gt;""),INT(Interviews!D317)+0.1+ROW()/1000000,"")</f>
        <v/>
      </c>
      <c r="B1310" s="0" t="str">
        <f aca="false">"Interview · "&amp;Interviews!B317&amp;IF(Interviews!E317="",""," · "&amp;TEXT(Interviews!E317,"h:mm AM/PM"))</f>
        <v>Interview · </v>
      </c>
      <c r="C1310" s="0" t="str">
        <f aca="false">"Interview · "&amp;Interviews!B317</f>
        <v>Interview · </v>
      </c>
    </row>
    <row r="1311" customFormat="false" ht="15" hidden="false" customHeight="false" outlineLevel="0" collapsed="false">
      <c r="A1311" s="0" t="str">
        <f aca="false">IF(AND(Interviews!B318&lt;&gt;"",Interviews!D318&lt;&gt;""),INT(Interviews!D318)+0.1+ROW()/1000000,"")</f>
        <v/>
      </c>
      <c r="B1311" s="0" t="str">
        <f aca="false">"Interview · "&amp;Interviews!B318&amp;IF(Interviews!E318="",""," · "&amp;TEXT(Interviews!E318,"h:mm AM/PM"))</f>
        <v>Interview · </v>
      </c>
      <c r="C1311" s="0" t="str">
        <f aca="false">"Interview · "&amp;Interviews!B318</f>
        <v>Interview · </v>
      </c>
    </row>
    <row r="1312" customFormat="false" ht="15" hidden="false" customHeight="false" outlineLevel="0" collapsed="false">
      <c r="A1312" s="0" t="str">
        <f aca="false">IF(AND(Interviews!B319&lt;&gt;"",Interviews!D319&lt;&gt;""),INT(Interviews!D319)+0.1+ROW()/1000000,"")</f>
        <v/>
      </c>
      <c r="B1312" s="0" t="str">
        <f aca="false">"Interview · "&amp;Interviews!B319&amp;IF(Interviews!E319="",""," · "&amp;TEXT(Interviews!E319,"h:mm AM/PM"))</f>
        <v>Interview · </v>
      </c>
      <c r="C1312" s="0" t="str">
        <f aca="false">"Interview · "&amp;Interviews!B319</f>
        <v>Interview · </v>
      </c>
    </row>
    <row r="1313" customFormat="false" ht="15" hidden="false" customHeight="false" outlineLevel="0" collapsed="false">
      <c r="A1313" s="0" t="str">
        <f aca="false">IF(AND(Interviews!B320&lt;&gt;"",Interviews!D320&lt;&gt;""),INT(Interviews!D320)+0.1+ROW()/1000000,"")</f>
        <v/>
      </c>
      <c r="B1313" s="0" t="str">
        <f aca="false">"Interview · "&amp;Interviews!B320&amp;IF(Interviews!E320="",""," · "&amp;TEXT(Interviews!E320,"h:mm AM/PM"))</f>
        <v>Interview · </v>
      </c>
      <c r="C1313" s="0" t="str">
        <f aca="false">"Interview · "&amp;Interviews!B320</f>
        <v>Interview · </v>
      </c>
    </row>
    <row r="1314" customFormat="false" ht="15" hidden="false" customHeight="false" outlineLevel="0" collapsed="false">
      <c r="A1314" s="0" t="str">
        <f aca="false">IF(AND(Interviews!B321&lt;&gt;"",Interviews!D321&lt;&gt;""),INT(Interviews!D321)+0.1+ROW()/1000000,"")</f>
        <v/>
      </c>
      <c r="B1314" s="0" t="str">
        <f aca="false">"Interview · "&amp;Interviews!B321&amp;IF(Interviews!E321="",""," · "&amp;TEXT(Interviews!E321,"h:mm AM/PM"))</f>
        <v>Interview · </v>
      </c>
      <c r="C1314" s="0" t="str">
        <f aca="false">"Interview · "&amp;Interviews!B321</f>
        <v>Interview · </v>
      </c>
    </row>
    <row r="1315" customFormat="false" ht="15" hidden="false" customHeight="false" outlineLevel="0" collapsed="false">
      <c r="A1315" s="0" t="str">
        <f aca="false">IF(AND(Interviews!B322&lt;&gt;"",Interviews!D322&lt;&gt;""),INT(Interviews!D322)+0.1+ROW()/1000000,"")</f>
        <v/>
      </c>
      <c r="B1315" s="0" t="str">
        <f aca="false">"Interview · "&amp;Interviews!B322&amp;IF(Interviews!E322="",""," · "&amp;TEXT(Interviews!E322,"h:mm AM/PM"))</f>
        <v>Interview · </v>
      </c>
      <c r="C1315" s="0" t="str">
        <f aca="false">"Interview · "&amp;Interviews!B322</f>
        <v>Interview · </v>
      </c>
    </row>
    <row r="1316" customFormat="false" ht="15" hidden="false" customHeight="false" outlineLevel="0" collapsed="false">
      <c r="A1316" s="0" t="str">
        <f aca="false">IF(AND(Interviews!B323&lt;&gt;"",Interviews!D323&lt;&gt;""),INT(Interviews!D323)+0.1+ROW()/1000000,"")</f>
        <v/>
      </c>
      <c r="B1316" s="0" t="str">
        <f aca="false">"Interview · "&amp;Interviews!B323&amp;IF(Interviews!E323="",""," · "&amp;TEXT(Interviews!E323,"h:mm AM/PM"))</f>
        <v>Interview · </v>
      </c>
      <c r="C1316" s="0" t="str">
        <f aca="false">"Interview · "&amp;Interviews!B323</f>
        <v>Interview · </v>
      </c>
    </row>
    <row r="1317" customFormat="false" ht="15" hidden="false" customHeight="false" outlineLevel="0" collapsed="false">
      <c r="A1317" s="0" t="str">
        <f aca="false">IF(AND(Interviews!B324&lt;&gt;"",Interviews!D324&lt;&gt;""),INT(Interviews!D324)+0.1+ROW()/1000000,"")</f>
        <v/>
      </c>
      <c r="B1317" s="0" t="str">
        <f aca="false">"Interview · "&amp;Interviews!B324&amp;IF(Interviews!E324="",""," · "&amp;TEXT(Interviews!E324,"h:mm AM/PM"))</f>
        <v>Interview · </v>
      </c>
      <c r="C1317" s="0" t="str">
        <f aca="false">"Interview · "&amp;Interviews!B324</f>
        <v>Interview · </v>
      </c>
    </row>
    <row r="1318" customFormat="false" ht="15" hidden="false" customHeight="false" outlineLevel="0" collapsed="false">
      <c r="A1318" s="0" t="str">
        <f aca="false">IF(AND(Interviews!B325&lt;&gt;"",Interviews!D325&lt;&gt;""),INT(Interviews!D325)+0.1+ROW()/1000000,"")</f>
        <v/>
      </c>
      <c r="B1318" s="0" t="str">
        <f aca="false">"Interview · "&amp;Interviews!B325&amp;IF(Interviews!E325="",""," · "&amp;TEXT(Interviews!E325,"h:mm AM/PM"))</f>
        <v>Interview · </v>
      </c>
      <c r="C1318" s="0" t="str">
        <f aca="false">"Interview · "&amp;Interviews!B325</f>
        <v>Interview · </v>
      </c>
    </row>
    <row r="1319" customFormat="false" ht="15" hidden="false" customHeight="false" outlineLevel="0" collapsed="false">
      <c r="A1319" s="0" t="str">
        <f aca="false">IF(AND(Interviews!B326&lt;&gt;"",Interviews!D326&lt;&gt;""),INT(Interviews!D326)+0.1+ROW()/1000000,"")</f>
        <v/>
      </c>
      <c r="B1319" s="0" t="str">
        <f aca="false">"Interview · "&amp;Interviews!B326&amp;IF(Interviews!E326="",""," · "&amp;TEXT(Interviews!E326,"h:mm AM/PM"))</f>
        <v>Interview · </v>
      </c>
      <c r="C1319" s="0" t="str">
        <f aca="false">"Interview · "&amp;Interviews!B326</f>
        <v>Interview · </v>
      </c>
    </row>
    <row r="1320" customFormat="false" ht="15" hidden="false" customHeight="false" outlineLevel="0" collapsed="false">
      <c r="A1320" s="0" t="str">
        <f aca="false">IF(AND(Interviews!B327&lt;&gt;"",Interviews!D327&lt;&gt;""),INT(Interviews!D327)+0.1+ROW()/1000000,"")</f>
        <v/>
      </c>
      <c r="B1320" s="0" t="str">
        <f aca="false">"Interview · "&amp;Interviews!B327&amp;IF(Interviews!E327="",""," · "&amp;TEXT(Interviews!E327,"h:mm AM/PM"))</f>
        <v>Interview · </v>
      </c>
      <c r="C1320" s="0" t="str">
        <f aca="false">"Interview · "&amp;Interviews!B327</f>
        <v>Interview · </v>
      </c>
    </row>
    <row r="1321" customFormat="false" ht="15" hidden="false" customHeight="false" outlineLevel="0" collapsed="false">
      <c r="A1321" s="0" t="str">
        <f aca="false">IF(AND(Interviews!B328&lt;&gt;"",Interviews!D328&lt;&gt;""),INT(Interviews!D328)+0.1+ROW()/1000000,"")</f>
        <v/>
      </c>
      <c r="B1321" s="0" t="str">
        <f aca="false">"Interview · "&amp;Interviews!B328&amp;IF(Interviews!E328="",""," · "&amp;TEXT(Interviews!E328,"h:mm AM/PM"))</f>
        <v>Interview · </v>
      </c>
      <c r="C1321" s="0" t="str">
        <f aca="false">"Interview · "&amp;Interviews!B328</f>
        <v>Interview · </v>
      </c>
    </row>
    <row r="1322" customFormat="false" ht="15" hidden="false" customHeight="false" outlineLevel="0" collapsed="false">
      <c r="A1322" s="0" t="str">
        <f aca="false">IF(AND(Interviews!B329&lt;&gt;"",Interviews!D329&lt;&gt;""),INT(Interviews!D329)+0.1+ROW()/1000000,"")</f>
        <v/>
      </c>
      <c r="B1322" s="0" t="str">
        <f aca="false">"Interview · "&amp;Interviews!B329&amp;IF(Interviews!E329="",""," · "&amp;TEXT(Interviews!E329,"h:mm AM/PM"))</f>
        <v>Interview · </v>
      </c>
      <c r="C1322" s="0" t="str">
        <f aca="false">"Interview · "&amp;Interviews!B329</f>
        <v>Interview · </v>
      </c>
    </row>
    <row r="1323" customFormat="false" ht="15" hidden="false" customHeight="false" outlineLevel="0" collapsed="false">
      <c r="A1323" s="0" t="str">
        <f aca="false">IF(AND(Interviews!B330&lt;&gt;"",Interviews!D330&lt;&gt;""),INT(Interviews!D330)+0.1+ROW()/1000000,"")</f>
        <v/>
      </c>
      <c r="B1323" s="0" t="str">
        <f aca="false">"Interview · "&amp;Interviews!B330&amp;IF(Interviews!E330="",""," · "&amp;TEXT(Interviews!E330,"h:mm AM/PM"))</f>
        <v>Interview · </v>
      </c>
      <c r="C1323" s="0" t="str">
        <f aca="false">"Interview · "&amp;Interviews!B330</f>
        <v>Interview · </v>
      </c>
    </row>
    <row r="1324" customFormat="false" ht="15" hidden="false" customHeight="false" outlineLevel="0" collapsed="false">
      <c r="A1324" s="0" t="str">
        <f aca="false">IF(AND(Interviews!B331&lt;&gt;"",Interviews!D331&lt;&gt;""),INT(Interviews!D331)+0.1+ROW()/1000000,"")</f>
        <v/>
      </c>
      <c r="B1324" s="0" t="str">
        <f aca="false">"Interview · "&amp;Interviews!B331&amp;IF(Interviews!E331="",""," · "&amp;TEXT(Interviews!E331,"h:mm AM/PM"))</f>
        <v>Interview · </v>
      </c>
      <c r="C1324" s="0" t="str">
        <f aca="false">"Interview · "&amp;Interviews!B331</f>
        <v>Interview · </v>
      </c>
    </row>
    <row r="1325" customFormat="false" ht="15" hidden="false" customHeight="false" outlineLevel="0" collapsed="false">
      <c r="A1325" s="0" t="str">
        <f aca="false">IF(AND(Interviews!B332&lt;&gt;"",Interviews!D332&lt;&gt;""),INT(Interviews!D332)+0.1+ROW()/1000000,"")</f>
        <v/>
      </c>
      <c r="B1325" s="0" t="str">
        <f aca="false">"Interview · "&amp;Interviews!B332&amp;IF(Interviews!E332="",""," · "&amp;TEXT(Interviews!E332,"h:mm AM/PM"))</f>
        <v>Interview · </v>
      </c>
      <c r="C1325" s="0" t="str">
        <f aca="false">"Interview · "&amp;Interviews!B332</f>
        <v>Interview · </v>
      </c>
    </row>
    <row r="1326" customFormat="false" ht="15" hidden="false" customHeight="false" outlineLevel="0" collapsed="false">
      <c r="A1326" s="0" t="str">
        <f aca="false">IF(AND(Interviews!B333&lt;&gt;"",Interviews!D333&lt;&gt;""),INT(Interviews!D333)+0.1+ROW()/1000000,"")</f>
        <v/>
      </c>
      <c r="B1326" s="0" t="str">
        <f aca="false">"Interview · "&amp;Interviews!B333&amp;IF(Interviews!E333="",""," · "&amp;TEXT(Interviews!E333,"h:mm AM/PM"))</f>
        <v>Interview · </v>
      </c>
      <c r="C1326" s="0" t="str">
        <f aca="false">"Interview · "&amp;Interviews!B333</f>
        <v>Interview · </v>
      </c>
    </row>
    <row r="1327" customFormat="false" ht="15" hidden="false" customHeight="false" outlineLevel="0" collapsed="false">
      <c r="A1327" s="0" t="str">
        <f aca="false">IF(AND(Interviews!B334&lt;&gt;"",Interviews!D334&lt;&gt;""),INT(Interviews!D334)+0.1+ROW()/1000000,"")</f>
        <v/>
      </c>
      <c r="B1327" s="0" t="str">
        <f aca="false">"Interview · "&amp;Interviews!B334&amp;IF(Interviews!E334="",""," · "&amp;TEXT(Interviews!E334,"h:mm AM/PM"))</f>
        <v>Interview · </v>
      </c>
      <c r="C1327" s="0" t="str">
        <f aca="false">"Interview · "&amp;Interviews!B334</f>
        <v>Interview · </v>
      </c>
    </row>
    <row r="1328" customFormat="false" ht="15" hidden="false" customHeight="false" outlineLevel="0" collapsed="false">
      <c r="A1328" s="0" t="str">
        <f aca="false">IF(AND(Interviews!B335&lt;&gt;"",Interviews!D335&lt;&gt;""),INT(Interviews!D335)+0.1+ROW()/1000000,"")</f>
        <v/>
      </c>
      <c r="B1328" s="0" t="str">
        <f aca="false">"Interview · "&amp;Interviews!B335&amp;IF(Interviews!E335="",""," · "&amp;TEXT(Interviews!E335,"h:mm AM/PM"))</f>
        <v>Interview · </v>
      </c>
      <c r="C1328" s="0" t="str">
        <f aca="false">"Interview · "&amp;Interviews!B335</f>
        <v>Interview · </v>
      </c>
    </row>
    <row r="1329" customFormat="false" ht="15" hidden="false" customHeight="false" outlineLevel="0" collapsed="false">
      <c r="A1329" s="0" t="str">
        <f aca="false">IF(AND(Interviews!B336&lt;&gt;"",Interviews!D336&lt;&gt;""),INT(Interviews!D336)+0.1+ROW()/1000000,"")</f>
        <v/>
      </c>
      <c r="B1329" s="0" t="str">
        <f aca="false">"Interview · "&amp;Interviews!B336&amp;IF(Interviews!E336="",""," · "&amp;TEXT(Interviews!E336,"h:mm AM/PM"))</f>
        <v>Interview · </v>
      </c>
      <c r="C1329" s="0" t="str">
        <f aca="false">"Interview · "&amp;Interviews!B336</f>
        <v>Interview · </v>
      </c>
    </row>
    <row r="1330" customFormat="false" ht="15" hidden="false" customHeight="false" outlineLevel="0" collapsed="false">
      <c r="A1330" s="0" t="str">
        <f aca="false">IF(AND(Interviews!B337&lt;&gt;"",Interviews!D337&lt;&gt;""),INT(Interviews!D337)+0.1+ROW()/1000000,"")</f>
        <v/>
      </c>
      <c r="B1330" s="0" t="str">
        <f aca="false">"Interview · "&amp;Interviews!B337&amp;IF(Interviews!E337="",""," · "&amp;TEXT(Interviews!E337,"h:mm AM/PM"))</f>
        <v>Interview · </v>
      </c>
      <c r="C1330" s="0" t="str">
        <f aca="false">"Interview · "&amp;Interviews!B337</f>
        <v>Interview · </v>
      </c>
    </row>
    <row r="1331" customFormat="false" ht="15" hidden="false" customHeight="false" outlineLevel="0" collapsed="false">
      <c r="A1331" s="0" t="str">
        <f aca="false">IF(AND(Interviews!B338&lt;&gt;"",Interviews!D338&lt;&gt;""),INT(Interviews!D338)+0.1+ROW()/1000000,"")</f>
        <v/>
      </c>
      <c r="B1331" s="0" t="str">
        <f aca="false">"Interview · "&amp;Interviews!B338&amp;IF(Interviews!E338="",""," · "&amp;TEXT(Interviews!E338,"h:mm AM/PM"))</f>
        <v>Interview · </v>
      </c>
      <c r="C1331" s="0" t="str">
        <f aca="false">"Interview · "&amp;Interviews!B338</f>
        <v>Interview · </v>
      </c>
    </row>
    <row r="1332" customFormat="false" ht="15" hidden="false" customHeight="false" outlineLevel="0" collapsed="false">
      <c r="A1332" s="0" t="str">
        <f aca="false">IF(AND(Interviews!B339&lt;&gt;"",Interviews!D339&lt;&gt;""),INT(Interviews!D339)+0.1+ROW()/1000000,"")</f>
        <v/>
      </c>
      <c r="B1332" s="0" t="str">
        <f aca="false">"Interview · "&amp;Interviews!B339&amp;IF(Interviews!E339="",""," · "&amp;TEXT(Interviews!E339,"h:mm AM/PM"))</f>
        <v>Interview · </v>
      </c>
      <c r="C1332" s="0" t="str">
        <f aca="false">"Interview · "&amp;Interviews!B339</f>
        <v>Interview · </v>
      </c>
    </row>
    <row r="1333" customFormat="false" ht="15" hidden="false" customHeight="false" outlineLevel="0" collapsed="false">
      <c r="A1333" s="0" t="str">
        <f aca="false">IF(AND(Interviews!B340&lt;&gt;"",Interviews!D340&lt;&gt;""),INT(Interviews!D340)+0.1+ROW()/1000000,"")</f>
        <v/>
      </c>
      <c r="B1333" s="0" t="str">
        <f aca="false">"Interview · "&amp;Interviews!B340&amp;IF(Interviews!E340="",""," · "&amp;TEXT(Interviews!E340,"h:mm AM/PM"))</f>
        <v>Interview · </v>
      </c>
      <c r="C1333" s="0" t="str">
        <f aca="false">"Interview · "&amp;Interviews!B340</f>
        <v>Interview · </v>
      </c>
    </row>
    <row r="1334" customFormat="false" ht="15" hidden="false" customHeight="false" outlineLevel="0" collapsed="false">
      <c r="A1334" s="0" t="str">
        <f aca="false">IF(AND(Interviews!B341&lt;&gt;"",Interviews!D341&lt;&gt;""),INT(Interviews!D341)+0.1+ROW()/1000000,"")</f>
        <v/>
      </c>
      <c r="B1334" s="0" t="str">
        <f aca="false">"Interview · "&amp;Interviews!B341&amp;IF(Interviews!E341="",""," · "&amp;TEXT(Interviews!E341,"h:mm AM/PM"))</f>
        <v>Interview · </v>
      </c>
      <c r="C1334" s="0" t="str">
        <f aca="false">"Interview · "&amp;Interviews!B341</f>
        <v>Interview · </v>
      </c>
    </row>
    <row r="1335" customFormat="false" ht="15" hidden="false" customHeight="false" outlineLevel="0" collapsed="false">
      <c r="A1335" s="0" t="str">
        <f aca="false">IF(AND(Interviews!B342&lt;&gt;"",Interviews!D342&lt;&gt;""),INT(Interviews!D342)+0.1+ROW()/1000000,"")</f>
        <v/>
      </c>
      <c r="B1335" s="0" t="str">
        <f aca="false">"Interview · "&amp;Interviews!B342&amp;IF(Interviews!E342="",""," · "&amp;TEXT(Interviews!E342,"h:mm AM/PM"))</f>
        <v>Interview · </v>
      </c>
      <c r="C1335" s="0" t="str">
        <f aca="false">"Interview · "&amp;Interviews!B342</f>
        <v>Interview · </v>
      </c>
    </row>
    <row r="1336" customFormat="false" ht="15" hidden="false" customHeight="false" outlineLevel="0" collapsed="false">
      <c r="A1336" s="0" t="str">
        <f aca="false">IF(AND(Interviews!B343&lt;&gt;"",Interviews!D343&lt;&gt;""),INT(Interviews!D343)+0.1+ROW()/1000000,"")</f>
        <v/>
      </c>
      <c r="B1336" s="0" t="str">
        <f aca="false">"Interview · "&amp;Interviews!B343&amp;IF(Interviews!E343="",""," · "&amp;TEXT(Interviews!E343,"h:mm AM/PM"))</f>
        <v>Interview · </v>
      </c>
      <c r="C1336" s="0" t="str">
        <f aca="false">"Interview · "&amp;Interviews!B343</f>
        <v>Interview · </v>
      </c>
    </row>
    <row r="1337" customFormat="false" ht="15" hidden="false" customHeight="false" outlineLevel="0" collapsed="false">
      <c r="A1337" s="0" t="str">
        <f aca="false">IF(AND(Interviews!B344&lt;&gt;"",Interviews!D344&lt;&gt;""),INT(Interviews!D344)+0.1+ROW()/1000000,"")</f>
        <v/>
      </c>
      <c r="B1337" s="0" t="str">
        <f aca="false">"Interview · "&amp;Interviews!B344&amp;IF(Interviews!E344="",""," · "&amp;TEXT(Interviews!E344,"h:mm AM/PM"))</f>
        <v>Interview · </v>
      </c>
      <c r="C1337" s="0" t="str">
        <f aca="false">"Interview · "&amp;Interviews!B344</f>
        <v>Interview · </v>
      </c>
    </row>
    <row r="1338" customFormat="false" ht="15" hidden="false" customHeight="false" outlineLevel="0" collapsed="false">
      <c r="A1338" s="0" t="str">
        <f aca="false">IF(AND(Interviews!B345&lt;&gt;"",Interviews!D345&lt;&gt;""),INT(Interviews!D345)+0.1+ROW()/1000000,"")</f>
        <v/>
      </c>
      <c r="B1338" s="0" t="str">
        <f aca="false">"Interview · "&amp;Interviews!B345&amp;IF(Interviews!E345="",""," · "&amp;TEXT(Interviews!E345,"h:mm AM/PM"))</f>
        <v>Interview · </v>
      </c>
      <c r="C1338" s="0" t="str">
        <f aca="false">"Interview · "&amp;Interviews!B345</f>
        <v>Interview · </v>
      </c>
    </row>
    <row r="1339" customFormat="false" ht="15" hidden="false" customHeight="false" outlineLevel="0" collapsed="false">
      <c r="A1339" s="0" t="str">
        <f aca="false">IF(AND(Interviews!B346&lt;&gt;"",Interviews!D346&lt;&gt;""),INT(Interviews!D346)+0.1+ROW()/1000000,"")</f>
        <v/>
      </c>
      <c r="B1339" s="0" t="str">
        <f aca="false">"Interview · "&amp;Interviews!B346&amp;IF(Interviews!E346="",""," · "&amp;TEXT(Interviews!E346,"h:mm AM/PM"))</f>
        <v>Interview · </v>
      </c>
      <c r="C1339" s="0" t="str">
        <f aca="false">"Interview · "&amp;Interviews!B346</f>
        <v>Interview · </v>
      </c>
    </row>
    <row r="1340" customFormat="false" ht="15" hidden="false" customHeight="false" outlineLevel="0" collapsed="false">
      <c r="A1340" s="0" t="str">
        <f aca="false">IF(AND(Interviews!B347&lt;&gt;"",Interviews!D347&lt;&gt;""),INT(Interviews!D347)+0.1+ROW()/1000000,"")</f>
        <v/>
      </c>
      <c r="B1340" s="0" t="str">
        <f aca="false">"Interview · "&amp;Interviews!B347&amp;IF(Interviews!E347="",""," · "&amp;TEXT(Interviews!E347,"h:mm AM/PM"))</f>
        <v>Interview · </v>
      </c>
      <c r="C1340" s="0" t="str">
        <f aca="false">"Interview · "&amp;Interviews!B347</f>
        <v>Interview · </v>
      </c>
    </row>
    <row r="1341" customFormat="false" ht="15" hidden="false" customHeight="false" outlineLevel="0" collapsed="false">
      <c r="A1341" s="0" t="str">
        <f aca="false">IF(AND(Interviews!B348&lt;&gt;"",Interviews!D348&lt;&gt;""),INT(Interviews!D348)+0.1+ROW()/1000000,"")</f>
        <v/>
      </c>
      <c r="B1341" s="0" t="str">
        <f aca="false">"Interview · "&amp;Interviews!B348&amp;IF(Interviews!E348="",""," · "&amp;TEXT(Interviews!E348,"h:mm AM/PM"))</f>
        <v>Interview · </v>
      </c>
      <c r="C1341" s="0" t="str">
        <f aca="false">"Interview · "&amp;Interviews!B348</f>
        <v>Interview · </v>
      </c>
    </row>
    <row r="1342" customFormat="false" ht="15" hidden="false" customHeight="false" outlineLevel="0" collapsed="false">
      <c r="A1342" s="0" t="str">
        <f aca="false">IF(AND(Interviews!B349&lt;&gt;"",Interviews!D349&lt;&gt;""),INT(Interviews!D349)+0.1+ROW()/1000000,"")</f>
        <v/>
      </c>
      <c r="B1342" s="0" t="str">
        <f aca="false">"Interview · "&amp;Interviews!B349&amp;IF(Interviews!E349="",""," · "&amp;TEXT(Interviews!E349,"h:mm AM/PM"))</f>
        <v>Interview · </v>
      </c>
      <c r="C1342" s="0" t="str">
        <f aca="false">"Interview · "&amp;Interviews!B349</f>
        <v>Interview · </v>
      </c>
    </row>
    <row r="1343" customFormat="false" ht="15" hidden="false" customHeight="false" outlineLevel="0" collapsed="false">
      <c r="A1343" s="0" t="str">
        <f aca="false">IF(AND(Interviews!B350&lt;&gt;"",Interviews!D350&lt;&gt;""),INT(Interviews!D350)+0.1+ROW()/1000000,"")</f>
        <v/>
      </c>
      <c r="B1343" s="0" t="str">
        <f aca="false">"Interview · "&amp;Interviews!B350&amp;IF(Interviews!E350="",""," · "&amp;TEXT(Interviews!E350,"h:mm AM/PM"))</f>
        <v>Interview · </v>
      </c>
      <c r="C1343" s="0" t="str">
        <f aca="false">"Interview · "&amp;Interviews!B350</f>
        <v>Interview · </v>
      </c>
    </row>
    <row r="1344" customFormat="false" ht="15" hidden="false" customHeight="false" outlineLevel="0" collapsed="false">
      <c r="A1344" s="0" t="str">
        <f aca="false">IF(AND(Interviews!B351&lt;&gt;"",Interviews!D351&lt;&gt;""),INT(Interviews!D351)+0.1+ROW()/1000000,"")</f>
        <v/>
      </c>
      <c r="B1344" s="0" t="str">
        <f aca="false">"Interview · "&amp;Interviews!B351&amp;IF(Interviews!E351="",""," · "&amp;TEXT(Interviews!E351,"h:mm AM/PM"))</f>
        <v>Interview · </v>
      </c>
      <c r="C1344" s="0" t="str">
        <f aca="false">"Interview · "&amp;Interviews!B351</f>
        <v>Interview · </v>
      </c>
    </row>
    <row r="1345" customFormat="false" ht="15" hidden="false" customHeight="false" outlineLevel="0" collapsed="false">
      <c r="A1345" s="0" t="str">
        <f aca="false">IF(AND(Interviews!B352&lt;&gt;"",Interviews!D352&lt;&gt;""),INT(Interviews!D352)+0.1+ROW()/1000000,"")</f>
        <v/>
      </c>
      <c r="B1345" s="0" t="str">
        <f aca="false">"Interview · "&amp;Interviews!B352&amp;IF(Interviews!E352="",""," · "&amp;TEXT(Interviews!E352,"h:mm AM/PM"))</f>
        <v>Interview · </v>
      </c>
      <c r="C1345" s="0" t="str">
        <f aca="false">"Interview · "&amp;Interviews!B352</f>
        <v>Interview · </v>
      </c>
    </row>
    <row r="1346" customFormat="false" ht="15" hidden="false" customHeight="false" outlineLevel="0" collapsed="false">
      <c r="A1346" s="0" t="str">
        <f aca="false">IF(AND(Interviews!B353&lt;&gt;"",Interviews!D353&lt;&gt;""),INT(Interviews!D353)+0.1+ROW()/1000000,"")</f>
        <v/>
      </c>
      <c r="B1346" s="0" t="str">
        <f aca="false">"Interview · "&amp;Interviews!B353&amp;IF(Interviews!E353="",""," · "&amp;TEXT(Interviews!E353,"h:mm AM/PM"))</f>
        <v>Interview · </v>
      </c>
      <c r="C1346" s="0" t="str">
        <f aca="false">"Interview · "&amp;Interviews!B353</f>
        <v>Interview · </v>
      </c>
    </row>
    <row r="1347" customFormat="false" ht="15" hidden="false" customHeight="false" outlineLevel="0" collapsed="false">
      <c r="A1347" s="0" t="str">
        <f aca="false">IF(AND(Interviews!B354&lt;&gt;"",Interviews!D354&lt;&gt;""),INT(Interviews!D354)+0.1+ROW()/1000000,"")</f>
        <v/>
      </c>
      <c r="B1347" s="0" t="str">
        <f aca="false">"Interview · "&amp;Interviews!B354&amp;IF(Interviews!E354="",""," · "&amp;TEXT(Interviews!E354,"h:mm AM/PM"))</f>
        <v>Interview · </v>
      </c>
      <c r="C1347" s="0" t="str">
        <f aca="false">"Interview · "&amp;Interviews!B354</f>
        <v>Interview · </v>
      </c>
    </row>
    <row r="1348" customFormat="false" ht="15" hidden="false" customHeight="false" outlineLevel="0" collapsed="false">
      <c r="A1348" s="0" t="str">
        <f aca="false">IF(AND(Interviews!B355&lt;&gt;"",Interviews!D355&lt;&gt;""),INT(Interviews!D355)+0.1+ROW()/1000000,"")</f>
        <v/>
      </c>
      <c r="B1348" s="0" t="str">
        <f aca="false">"Interview · "&amp;Interviews!B355&amp;IF(Interviews!E355="",""," · "&amp;TEXT(Interviews!E355,"h:mm AM/PM"))</f>
        <v>Interview · </v>
      </c>
      <c r="C1348" s="0" t="str">
        <f aca="false">"Interview · "&amp;Interviews!B355</f>
        <v>Interview · </v>
      </c>
    </row>
    <row r="1349" customFormat="false" ht="15" hidden="false" customHeight="false" outlineLevel="0" collapsed="false">
      <c r="A1349" s="0" t="str">
        <f aca="false">IF(AND(Interviews!B356&lt;&gt;"",Interviews!D356&lt;&gt;""),INT(Interviews!D356)+0.1+ROW()/1000000,"")</f>
        <v/>
      </c>
      <c r="B1349" s="0" t="str">
        <f aca="false">"Interview · "&amp;Interviews!B356&amp;IF(Interviews!E356="",""," · "&amp;TEXT(Interviews!E356,"h:mm AM/PM"))</f>
        <v>Interview · </v>
      </c>
      <c r="C1349" s="0" t="str">
        <f aca="false">"Interview · "&amp;Interviews!B356</f>
        <v>Interview · </v>
      </c>
    </row>
    <row r="1350" customFormat="false" ht="15" hidden="false" customHeight="false" outlineLevel="0" collapsed="false">
      <c r="A1350" s="0" t="str">
        <f aca="false">IF(AND(Interviews!B357&lt;&gt;"",Interviews!D357&lt;&gt;""),INT(Interviews!D357)+0.1+ROW()/1000000,"")</f>
        <v/>
      </c>
      <c r="B1350" s="0" t="str">
        <f aca="false">"Interview · "&amp;Interviews!B357&amp;IF(Interviews!E357="",""," · "&amp;TEXT(Interviews!E357,"h:mm AM/PM"))</f>
        <v>Interview · </v>
      </c>
      <c r="C1350" s="0" t="str">
        <f aca="false">"Interview · "&amp;Interviews!B357</f>
        <v>Interview · </v>
      </c>
    </row>
    <row r="1351" customFormat="false" ht="15" hidden="false" customHeight="false" outlineLevel="0" collapsed="false">
      <c r="A1351" s="0" t="str">
        <f aca="false">IF(AND(Interviews!B358&lt;&gt;"",Interviews!D358&lt;&gt;""),INT(Interviews!D358)+0.1+ROW()/1000000,"")</f>
        <v/>
      </c>
      <c r="B1351" s="0" t="str">
        <f aca="false">"Interview · "&amp;Interviews!B358&amp;IF(Interviews!E358="",""," · "&amp;TEXT(Interviews!E358,"h:mm AM/PM"))</f>
        <v>Interview · </v>
      </c>
      <c r="C1351" s="0" t="str">
        <f aca="false">"Interview · "&amp;Interviews!B358</f>
        <v>Interview · </v>
      </c>
    </row>
    <row r="1352" customFormat="false" ht="15" hidden="false" customHeight="false" outlineLevel="0" collapsed="false">
      <c r="A1352" s="0" t="str">
        <f aca="false">IF(AND(Interviews!B359&lt;&gt;"",Interviews!D359&lt;&gt;""),INT(Interviews!D359)+0.1+ROW()/1000000,"")</f>
        <v/>
      </c>
      <c r="B1352" s="0" t="str">
        <f aca="false">"Interview · "&amp;Interviews!B359&amp;IF(Interviews!E359="",""," · "&amp;TEXT(Interviews!E359,"h:mm AM/PM"))</f>
        <v>Interview · </v>
      </c>
      <c r="C1352" s="0" t="str">
        <f aca="false">"Interview · "&amp;Interviews!B359</f>
        <v>Interview · </v>
      </c>
    </row>
    <row r="1353" customFormat="false" ht="15" hidden="false" customHeight="false" outlineLevel="0" collapsed="false">
      <c r="A1353" s="0" t="str">
        <f aca="false">IF(AND(Interviews!B360&lt;&gt;"",Interviews!D360&lt;&gt;""),INT(Interviews!D360)+0.1+ROW()/1000000,"")</f>
        <v/>
      </c>
      <c r="B1353" s="0" t="str">
        <f aca="false">"Interview · "&amp;Interviews!B360&amp;IF(Interviews!E360="",""," · "&amp;TEXT(Interviews!E360,"h:mm AM/PM"))</f>
        <v>Interview · </v>
      </c>
      <c r="C1353" s="0" t="str">
        <f aca="false">"Interview · "&amp;Interviews!B360</f>
        <v>Interview · </v>
      </c>
    </row>
    <row r="1354" customFormat="false" ht="15" hidden="false" customHeight="false" outlineLevel="0" collapsed="false">
      <c r="A1354" s="0" t="str">
        <f aca="false">IF(AND(Interviews!B361&lt;&gt;"",Interviews!D361&lt;&gt;""),INT(Interviews!D361)+0.1+ROW()/1000000,"")</f>
        <v/>
      </c>
      <c r="B1354" s="0" t="str">
        <f aca="false">"Interview · "&amp;Interviews!B361&amp;IF(Interviews!E361="",""," · "&amp;TEXT(Interviews!E361,"h:mm AM/PM"))</f>
        <v>Interview · </v>
      </c>
      <c r="C1354" s="0" t="str">
        <f aca="false">"Interview · "&amp;Interviews!B361</f>
        <v>Interview · </v>
      </c>
    </row>
    <row r="1355" customFormat="false" ht="15" hidden="false" customHeight="false" outlineLevel="0" collapsed="false">
      <c r="A1355" s="0" t="str">
        <f aca="false">IF(AND(Interviews!B362&lt;&gt;"",Interviews!D362&lt;&gt;""),INT(Interviews!D362)+0.1+ROW()/1000000,"")</f>
        <v/>
      </c>
      <c r="B1355" s="0" t="str">
        <f aca="false">"Interview · "&amp;Interviews!B362&amp;IF(Interviews!E362="",""," · "&amp;TEXT(Interviews!E362,"h:mm AM/PM"))</f>
        <v>Interview · </v>
      </c>
      <c r="C1355" s="0" t="str">
        <f aca="false">"Interview · "&amp;Interviews!B362</f>
        <v>Interview · </v>
      </c>
    </row>
    <row r="1356" customFormat="false" ht="15" hidden="false" customHeight="false" outlineLevel="0" collapsed="false">
      <c r="A1356" s="0" t="str">
        <f aca="false">IF(AND(Interviews!B363&lt;&gt;"",Interviews!D363&lt;&gt;""),INT(Interviews!D363)+0.1+ROW()/1000000,"")</f>
        <v/>
      </c>
      <c r="B1356" s="0" t="str">
        <f aca="false">"Interview · "&amp;Interviews!B363&amp;IF(Interviews!E363="",""," · "&amp;TEXT(Interviews!E363,"h:mm AM/PM"))</f>
        <v>Interview · </v>
      </c>
      <c r="C1356" s="0" t="str">
        <f aca="false">"Interview · "&amp;Interviews!B363</f>
        <v>Interview · </v>
      </c>
    </row>
    <row r="1357" customFormat="false" ht="15" hidden="false" customHeight="false" outlineLevel="0" collapsed="false">
      <c r="A1357" s="0" t="str">
        <f aca="false">IF(AND(Interviews!B364&lt;&gt;"",Interviews!D364&lt;&gt;""),INT(Interviews!D364)+0.1+ROW()/1000000,"")</f>
        <v/>
      </c>
      <c r="B1357" s="0" t="str">
        <f aca="false">"Interview · "&amp;Interviews!B364&amp;IF(Interviews!E364="",""," · "&amp;TEXT(Interviews!E364,"h:mm AM/PM"))</f>
        <v>Interview · </v>
      </c>
      <c r="C1357" s="0" t="str">
        <f aca="false">"Interview · "&amp;Interviews!B364</f>
        <v>Interview · </v>
      </c>
    </row>
    <row r="1358" customFormat="false" ht="15" hidden="false" customHeight="false" outlineLevel="0" collapsed="false">
      <c r="A1358" s="0" t="str">
        <f aca="false">IF(AND(Interviews!B365&lt;&gt;"",Interviews!D365&lt;&gt;""),INT(Interviews!D365)+0.1+ROW()/1000000,"")</f>
        <v/>
      </c>
      <c r="B1358" s="0" t="str">
        <f aca="false">"Interview · "&amp;Interviews!B365&amp;IF(Interviews!E365="",""," · "&amp;TEXT(Interviews!E365,"h:mm AM/PM"))</f>
        <v>Interview · </v>
      </c>
      <c r="C1358" s="0" t="str">
        <f aca="false">"Interview · "&amp;Interviews!B365</f>
        <v>Interview · </v>
      </c>
    </row>
    <row r="1359" customFormat="false" ht="15" hidden="false" customHeight="false" outlineLevel="0" collapsed="false">
      <c r="A1359" s="0" t="str">
        <f aca="false">IF(AND(Interviews!B366&lt;&gt;"",Interviews!D366&lt;&gt;""),INT(Interviews!D366)+0.1+ROW()/1000000,"")</f>
        <v/>
      </c>
      <c r="B1359" s="0" t="str">
        <f aca="false">"Interview · "&amp;Interviews!B366&amp;IF(Interviews!E366="",""," · "&amp;TEXT(Interviews!E366,"h:mm AM/PM"))</f>
        <v>Interview · </v>
      </c>
      <c r="C1359" s="0" t="str">
        <f aca="false">"Interview · "&amp;Interviews!B366</f>
        <v>Interview · </v>
      </c>
    </row>
    <row r="1360" customFormat="false" ht="15" hidden="false" customHeight="false" outlineLevel="0" collapsed="false">
      <c r="A1360" s="0" t="str">
        <f aca="false">IF(AND(Interviews!B367&lt;&gt;"",Interviews!D367&lt;&gt;""),INT(Interviews!D367)+0.1+ROW()/1000000,"")</f>
        <v/>
      </c>
      <c r="B1360" s="0" t="str">
        <f aca="false">"Interview · "&amp;Interviews!B367&amp;IF(Interviews!E367="",""," · "&amp;TEXT(Interviews!E367,"h:mm AM/PM"))</f>
        <v>Interview · </v>
      </c>
      <c r="C1360" s="0" t="str">
        <f aca="false">"Interview · "&amp;Interviews!B367</f>
        <v>Interview · </v>
      </c>
    </row>
    <row r="1361" customFormat="false" ht="15" hidden="false" customHeight="false" outlineLevel="0" collapsed="false">
      <c r="A1361" s="0" t="str">
        <f aca="false">IF(AND(Interviews!B368&lt;&gt;"",Interviews!D368&lt;&gt;""),INT(Interviews!D368)+0.1+ROW()/1000000,"")</f>
        <v/>
      </c>
      <c r="B1361" s="0" t="str">
        <f aca="false">"Interview · "&amp;Interviews!B368&amp;IF(Interviews!E368="",""," · "&amp;TEXT(Interviews!E368,"h:mm AM/PM"))</f>
        <v>Interview · </v>
      </c>
      <c r="C1361" s="0" t="str">
        <f aca="false">"Interview · "&amp;Interviews!B368</f>
        <v>Interview · </v>
      </c>
    </row>
    <row r="1362" customFormat="false" ht="15" hidden="false" customHeight="false" outlineLevel="0" collapsed="false">
      <c r="A1362" s="0" t="str">
        <f aca="false">IF(AND(Interviews!B369&lt;&gt;"",Interviews!D369&lt;&gt;""),INT(Interviews!D369)+0.1+ROW()/1000000,"")</f>
        <v/>
      </c>
      <c r="B1362" s="0" t="str">
        <f aca="false">"Interview · "&amp;Interviews!B369&amp;IF(Interviews!E369="",""," · "&amp;TEXT(Interviews!E369,"h:mm AM/PM"))</f>
        <v>Interview · </v>
      </c>
      <c r="C1362" s="0" t="str">
        <f aca="false">"Interview · "&amp;Interviews!B369</f>
        <v>Interview · </v>
      </c>
    </row>
    <row r="1363" customFormat="false" ht="15" hidden="false" customHeight="false" outlineLevel="0" collapsed="false">
      <c r="A1363" s="0" t="str">
        <f aca="false">IF(AND(Interviews!B370&lt;&gt;"",Interviews!D370&lt;&gt;""),INT(Interviews!D370)+0.1+ROW()/1000000,"")</f>
        <v/>
      </c>
      <c r="B1363" s="0" t="str">
        <f aca="false">"Interview · "&amp;Interviews!B370&amp;IF(Interviews!E370="",""," · "&amp;TEXT(Interviews!E370,"h:mm AM/PM"))</f>
        <v>Interview · </v>
      </c>
      <c r="C1363" s="0" t="str">
        <f aca="false">"Interview · "&amp;Interviews!B370</f>
        <v>Interview · </v>
      </c>
    </row>
    <row r="1364" customFormat="false" ht="15" hidden="false" customHeight="false" outlineLevel="0" collapsed="false">
      <c r="A1364" s="0" t="str">
        <f aca="false">IF(AND(Interviews!B371&lt;&gt;"",Interviews!D371&lt;&gt;""),INT(Interviews!D371)+0.1+ROW()/1000000,"")</f>
        <v/>
      </c>
      <c r="B1364" s="0" t="str">
        <f aca="false">"Interview · "&amp;Interviews!B371&amp;IF(Interviews!E371="",""," · "&amp;TEXT(Interviews!E371,"h:mm AM/PM"))</f>
        <v>Interview · </v>
      </c>
      <c r="C1364" s="0" t="str">
        <f aca="false">"Interview · "&amp;Interviews!B371</f>
        <v>Interview · </v>
      </c>
    </row>
    <row r="1365" customFormat="false" ht="15" hidden="false" customHeight="false" outlineLevel="0" collapsed="false">
      <c r="A1365" s="0" t="str">
        <f aca="false">IF(AND(Interviews!B372&lt;&gt;"",Interviews!D372&lt;&gt;""),INT(Interviews!D372)+0.1+ROW()/1000000,"")</f>
        <v/>
      </c>
      <c r="B1365" s="0" t="str">
        <f aca="false">"Interview · "&amp;Interviews!B372&amp;IF(Interviews!E372="",""," · "&amp;TEXT(Interviews!E372,"h:mm AM/PM"))</f>
        <v>Interview · </v>
      </c>
      <c r="C1365" s="0" t="str">
        <f aca="false">"Interview · "&amp;Interviews!B372</f>
        <v>Interview · </v>
      </c>
    </row>
    <row r="1366" customFormat="false" ht="15" hidden="false" customHeight="false" outlineLevel="0" collapsed="false">
      <c r="A1366" s="0" t="str">
        <f aca="false">IF(AND(Interviews!B373&lt;&gt;"",Interviews!D373&lt;&gt;""),INT(Interviews!D373)+0.1+ROW()/1000000,"")</f>
        <v/>
      </c>
      <c r="B1366" s="0" t="str">
        <f aca="false">"Interview · "&amp;Interviews!B373&amp;IF(Interviews!E373="",""," · "&amp;TEXT(Interviews!E373,"h:mm AM/PM"))</f>
        <v>Interview · </v>
      </c>
      <c r="C1366" s="0" t="str">
        <f aca="false">"Interview · "&amp;Interviews!B373</f>
        <v>Interview · </v>
      </c>
    </row>
    <row r="1367" customFormat="false" ht="15" hidden="false" customHeight="false" outlineLevel="0" collapsed="false">
      <c r="A1367" s="0" t="str">
        <f aca="false">IF(AND(Interviews!B374&lt;&gt;"",Interviews!D374&lt;&gt;""),INT(Interviews!D374)+0.1+ROW()/1000000,"")</f>
        <v/>
      </c>
      <c r="B1367" s="0" t="str">
        <f aca="false">"Interview · "&amp;Interviews!B374&amp;IF(Interviews!E374="",""," · "&amp;TEXT(Interviews!E374,"h:mm AM/PM"))</f>
        <v>Interview · </v>
      </c>
      <c r="C1367" s="0" t="str">
        <f aca="false">"Interview · "&amp;Interviews!B374</f>
        <v>Interview · </v>
      </c>
    </row>
    <row r="1368" customFormat="false" ht="15" hidden="false" customHeight="false" outlineLevel="0" collapsed="false">
      <c r="A1368" s="0" t="str">
        <f aca="false">IF(AND(Interviews!B375&lt;&gt;"",Interviews!D375&lt;&gt;""),INT(Interviews!D375)+0.1+ROW()/1000000,"")</f>
        <v/>
      </c>
      <c r="B1368" s="0" t="str">
        <f aca="false">"Interview · "&amp;Interviews!B375&amp;IF(Interviews!E375="",""," · "&amp;TEXT(Interviews!E375,"h:mm AM/PM"))</f>
        <v>Interview · </v>
      </c>
      <c r="C1368" s="0" t="str">
        <f aca="false">"Interview · "&amp;Interviews!B375</f>
        <v>Interview · </v>
      </c>
    </row>
    <row r="1369" customFormat="false" ht="15" hidden="false" customHeight="false" outlineLevel="0" collapsed="false">
      <c r="A1369" s="0" t="str">
        <f aca="false">IF(AND(Interviews!B376&lt;&gt;"",Interviews!D376&lt;&gt;""),INT(Interviews!D376)+0.1+ROW()/1000000,"")</f>
        <v/>
      </c>
      <c r="B1369" s="0" t="str">
        <f aca="false">"Interview · "&amp;Interviews!B376&amp;IF(Interviews!E376="",""," · "&amp;TEXT(Interviews!E376,"h:mm AM/PM"))</f>
        <v>Interview · </v>
      </c>
      <c r="C1369" s="0" t="str">
        <f aca="false">"Interview · "&amp;Interviews!B376</f>
        <v>Interview · </v>
      </c>
    </row>
    <row r="1370" customFormat="false" ht="15" hidden="false" customHeight="false" outlineLevel="0" collapsed="false">
      <c r="A1370" s="0" t="str">
        <f aca="false">IF(AND(Interviews!B377&lt;&gt;"",Interviews!D377&lt;&gt;""),INT(Interviews!D377)+0.1+ROW()/1000000,"")</f>
        <v/>
      </c>
      <c r="B1370" s="0" t="str">
        <f aca="false">"Interview · "&amp;Interviews!B377&amp;IF(Interviews!E377="",""," · "&amp;TEXT(Interviews!E377,"h:mm AM/PM"))</f>
        <v>Interview · </v>
      </c>
      <c r="C1370" s="0" t="str">
        <f aca="false">"Interview · "&amp;Interviews!B377</f>
        <v>Interview · </v>
      </c>
    </row>
    <row r="1371" customFormat="false" ht="15" hidden="false" customHeight="false" outlineLevel="0" collapsed="false">
      <c r="A1371" s="0" t="str">
        <f aca="false">IF(AND(Interviews!B378&lt;&gt;"",Interviews!D378&lt;&gt;""),INT(Interviews!D378)+0.1+ROW()/1000000,"")</f>
        <v/>
      </c>
      <c r="B1371" s="0" t="str">
        <f aca="false">"Interview · "&amp;Interviews!B378&amp;IF(Interviews!E378="",""," · "&amp;TEXT(Interviews!E378,"h:mm AM/PM"))</f>
        <v>Interview · </v>
      </c>
      <c r="C1371" s="0" t="str">
        <f aca="false">"Interview · "&amp;Interviews!B378</f>
        <v>Interview · </v>
      </c>
    </row>
    <row r="1372" customFormat="false" ht="15" hidden="false" customHeight="false" outlineLevel="0" collapsed="false">
      <c r="A1372" s="0" t="str">
        <f aca="false">IF(AND(Interviews!B379&lt;&gt;"",Interviews!D379&lt;&gt;""),INT(Interviews!D379)+0.1+ROW()/1000000,"")</f>
        <v/>
      </c>
      <c r="B1372" s="0" t="str">
        <f aca="false">"Interview · "&amp;Interviews!B379&amp;IF(Interviews!E379="",""," · "&amp;TEXT(Interviews!E379,"h:mm AM/PM"))</f>
        <v>Interview · </v>
      </c>
      <c r="C1372" s="0" t="str">
        <f aca="false">"Interview · "&amp;Interviews!B379</f>
        <v>Interview · </v>
      </c>
    </row>
    <row r="1373" customFormat="false" ht="15" hidden="false" customHeight="false" outlineLevel="0" collapsed="false">
      <c r="A1373" s="0" t="str">
        <f aca="false">IF(AND(Interviews!B380&lt;&gt;"",Interviews!D380&lt;&gt;""),INT(Interviews!D380)+0.1+ROW()/1000000,"")</f>
        <v/>
      </c>
      <c r="B1373" s="0" t="str">
        <f aca="false">"Interview · "&amp;Interviews!B380&amp;IF(Interviews!E380="",""," · "&amp;TEXT(Interviews!E380,"h:mm AM/PM"))</f>
        <v>Interview · </v>
      </c>
      <c r="C1373" s="0" t="str">
        <f aca="false">"Interview · "&amp;Interviews!B380</f>
        <v>Interview · </v>
      </c>
    </row>
    <row r="1374" customFormat="false" ht="15" hidden="false" customHeight="false" outlineLevel="0" collapsed="false">
      <c r="A1374" s="0" t="str">
        <f aca="false">IF(AND(Interviews!B381&lt;&gt;"",Interviews!D381&lt;&gt;""),INT(Interviews!D381)+0.1+ROW()/1000000,"")</f>
        <v/>
      </c>
      <c r="B1374" s="0" t="str">
        <f aca="false">"Interview · "&amp;Interviews!B381&amp;IF(Interviews!E381="",""," · "&amp;TEXT(Interviews!E381,"h:mm AM/PM"))</f>
        <v>Interview · </v>
      </c>
      <c r="C1374" s="0" t="str">
        <f aca="false">"Interview · "&amp;Interviews!B381</f>
        <v>Interview · </v>
      </c>
    </row>
    <row r="1375" customFormat="false" ht="15" hidden="false" customHeight="false" outlineLevel="0" collapsed="false">
      <c r="A1375" s="0" t="str">
        <f aca="false">IF(AND(Interviews!B382&lt;&gt;"",Interviews!D382&lt;&gt;""),INT(Interviews!D382)+0.1+ROW()/1000000,"")</f>
        <v/>
      </c>
      <c r="B1375" s="0" t="str">
        <f aca="false">"Interview · "&amp;Interviews!B382&amp;IF(Interviews!E382="",""," · "&amp;TEXT(Interviews!E382,"h:mm AM/PM"))</f>
        <v>Interview · </v>
      </c>
      <c r="C1375" s="0" t="str">
        <f aca="false">"Interview · "&amp;Interviews!B382</f>
        <v>Interview · </v>
      </c>
    </row>
    <row r="1376" customFormat="false" ht="15" hidden="false" customHeight="false" outlineLevel="0" collapsed="false">
      <c r="A1376" s="0" t="str">
        <f aca="false">IF(AND(Interviews!B383&lt;&gt;"",Interviews!D383&lt;&gt;""),INT(Interviews!D383)+0.1+ROW()/1000000,"")</f>
        <v/>
      </c>
      <c r="B1376" s="0" t="str">
        <f aca="false">"Interview · "&amp;Interviews!B383&amp;IF(Interviews!E383="",""," · "&amp;TEXT(Interviews!E383,"h:mm AM/PM"))</f>
        <v>Interview · </v>
      </c>
      <c r="C1376" s="0" t="str">
        <f aca="false">"Interview · "&amp;Interviews!B383</f>
        <v>Interview · </v>
      </c>
    </row>
    <row r="1377" customFormat="false" ht="15" hidden="false" customHeight="false" outlineLevel="0" collapsed="false">
      <c r="A1377" s="0" t="str">
        <f aca="false">IF(AND(Interviews!B384&lt;&gt;"",Interviews!D384&lt;&gt;""),INT(Interviews!D384)+0.1+ROW()/1000000,"")</f>
        <v/>
      </c>
      <c r="B1377" s="0" t="str">
        <f aca="false">"Interview · "&amp;Interviews!B384&amp;IF(Interviews!E384="",""," · "&amp;TEXT(Interviews!E384,"h:mm AM/PM"))</f>
        <v>Interview · </v>
      </c>
      <c r="C1377" s="0" t="str">
        <f aca="false">"Interview · "&amp;Interviews!B384</f>
        <v>Interview · </v>
      </c>
    </row>
    <row r="1378" customFormat="false" ht="15" hidden="false" customHeight="false" outlineLevel="0" collapsed="false">
      <c r="A1378" s="0" t="str">
        <f aca="false">IF(AND(Interviews!B385&lt;&gt;"",Interviews!D385&lt;&gt;""),INT(Interviews!D385)+0.1+ROW()/1000000,"")</f>
        <v/>
      </c>
      <c r="B1378" s="0" t="str">
        <f aca="false">"Interview · "&amp;Interviews!B385&amp;IF(Interviews!E385="",""," · "&amp;TEXT(Interviews!E385,"h:mm AM/PM"))</f>
        <v>Interview · </v>
      </c>
      <c r="C1378" s="0" t="str">
        <f aca="false">"Interview · "&amp;Interviews!B385</f>
        <v>Interview · </v>
      </c>
    </row>
    <row r="1379" customFormat="false" ht="15" hidden="false" customHeight="false" outlineLevel="0" collapsed="false">
      <c r="A1379" s="0" t="str">
        <f aca="false">IF(AND(Interviews!B386&lt;&gt;"",Interviews!D386&lt;&gt;""),INT(Interviews!D386)+0.1+ROW()/1000000,"")</f>
        <v/>
      </c>
      <c r="B1379" s="0" t="str">
        <f aca="false">"Interview · "&amp;Interviews!B386&amp;IF(Interviews!E386="",""," · "&amp;TEXT(Interviews!E386,"h:mm AM/PM"))</f>
        <v>Interview · </v>
      </c>
      <c r="C1379" s="0" t="str">
        <f aca="false">"Interview · "&amp;Interviews!B386</f>
        <v>Interview · </v>
      </c>
    </row>
    <row r="1380" customFormat="false" ht="15" hidden="false" customHeight="false" outlineLevel="0" collapsed="false">
      <c r="A1380" s="0" t="str">
        <f aca="false">IF(AND(Interviews!B387&lt;&gt;"",Interviews!D387&lt;&gt;""),INT(Interviews!D387)+0.1+ROW()/1000000,"")</f>
        <v/>
      </c>
      <c r="B1380" s="0" t="str">
        <f aca="false">"Interview · "&amp;Interviews!B387&amp;IF(Interviews!E387="",""," · "&amp;TEXT(Interviews!E387,"h:mm AM/PM"))</f>
        <v>Interview · </v>
      </c>
      <c r="C1380" s="0" t="str">
        <f aca="false">"Interview · "&amp;Interviews!B387</f>
        <v>Interview · </v>
      </c>
    </row>
    <row r="1381" customFormat="false" ht="15" hidden="false" customHeight="false" outlineLevel="0" collapsed="false">
      <c r="A1381" s="0" t="str">
        <f aca="false">IF(AND(Interviews!B388&lt;&gt;"",Interviews!D388&lt;&gt;""),INT(Interviews!D388)+0.1+ROW()/1000000,"")</f>
        <v/>
      </c>
      <c r="B1381" s="0" t="str">
        <f aca="false">"Interview · "&amp;Interviews!B388&amp;IF(Interviews!E388="",""," · "&amp;TEXT(Interviews!E388,"h:mm AM/PM"))</f>
        <v>Interview · </v>
      </c>
      <c r="C1381" s="0" t="str">
        <f aca="false">"Interview · "&amp;Interviews!B388</f>
        <v>Interview · </v>
      </c>
    </row>
    <row r="1382" customFormat="false" ht="15" hidden="false" customHeight="false" outlineLevel="0" collapsed="false">
      <c r="A1382" s="0" t="str">
        <f aca="false">IF(AND(Interviews!B389&lt;&gt;"",Interviews!D389&lt;&gt;""),INT(Interviews!D389)+0.1+ROW()/1000000,"")</f>
        <v/>
      </c>
      <c r="B1382" s="0" t="str">
        <f aca="false">"Interview · "&amp;Interviews!B389&amp;IF(Interviews!E389="",""," · "&amp;TEXT(Interviews!E389,"h:mm AM/PM"))</f>
        <v>Interview · </v>
      </c>
      <c r="C1382" s="0" t="str">
        <f aca="false">"Interview · "&amp;Interviews!B389</f>
        <v>Interview · </v>
      </c>
    </row>
    <row r="1383" customFormat="false" ht="15" hidden="false" customHeight="false" outlineLevel="0" collapsed="false">
      <c r="A1383" s="0" t="str">
        <f aca="false">IF(AND(Interviews!B390&lt;&gt;"",Interviews!D390&lt;&gt;""),INT(Interviews!D390)+0.1+ROW()/1000000,"")</f>
        <v/>
      </c>
      <c r="B1383" s="0" t="str">
        <f aca="false">"Interview · "&amp;Interviews!B390&amp;IF(Interviews!E390="",""," · "&amp;TEXT(Interviews!E390,"h:mm AM/PM"))</f>
        <v>Interview · </v>
      </c>
      <c r="C1383" s="0" t="str">
        <f aca="false">"Interview · "&amp;Interviews!B390</f>
        <v>Interview · </v>
      </c>
    </row>
    <row r="1384" customFormat="false" ht="15" hidden="false" customHeight="false" outlineLevel="0" collapsed="false">
      <c r="A1384" s="0" t="str">
        <f aca="false">IF(AND(Interviews!B391&lt;&gt;"",Interviews!D391&lt;&gt;""),INT(Interviews!D391)+0.1+ROW()/1000000,"")</f>
        <v/>
      </c>
      <c r="B1384" s="0" t="str">
        <f aca="false">"Interview · "&amp;Interviews!B391&amp;IF(Interviews!E391="",""," · "&amp;TEXT(Interviews!E391,"h:mm AM/PM"))</f>
        <v>Interview · </v>
      </c>
      <c r="C1384" s="0" t="str">
        <f aca="false">"Interview · "&amp;Interviews!B391</f>
        <v>Interview · </v>
      </c>
    </row>
    <row r="1385" customFormat="false" ht="15" hidden="false" customHeight="false" outlineLevel="0" collapsed="false">
      <c r="A1385" s="0" t="str">
        <f aca="false">IF(AND(Interviews!B392&lt;&gt;"",Interviews!D392&lt;&gt;""),INT(Interviews!D392)+0.1+ROW()/1000000,"")</f>
        <v/>
      </c>
      <c r="B1385" s="0" t="str">
        <f aca="false">"Interview · "&amp;Interviews!B392&amp;IF(Interviews!E392="",""," · "&amp;TEXT(Interviews!E392,"h:mm AM/PM"))</f>
        <v>Interview · </v>
      </c>
      <c r="C1385" s="0" t="str">
        <f aca="false">"Interview · "&amp;Interviews!B392</f>
        <v>Interview · </v>
      </c>
    </row>
    <row r="1386" customFormat="false" ht="15" hidden="false" customHeight="false" outlineLevel="0" collapsed="false">
      <c r="A1386" s="0" t="str">
        <f aca="false">IF(AND(Interviews!B393&lt;&gt;"",Interviews!D393&lt;&gt;""),INT(Interviews!D393)+0.1+ROW()/1000000,"")</f>
        <v/>
      </c>
      <c r="B1386" s="0" t="str">
        <f aca="false">"Interview · "&amp;Interviews!B393&amp;IF(Interviews!E393="",""," · "&amp;TEXT(Interviews!E393,"h:mm AM/PM"))</f>
        <v>Interview · </v>
      </c>
      <c r="C1386" s="0" t="str">
        <f aca="false">"Interview · "&amp;Interviews!B393</f>
        <v>Interview · </v>
      </c>
    </row>
    <row r="1387" customFormat="false" ht="15" hidden="false" customHeight="false" outlineLevel="0" collapsed="false">
      <c r="A1387" s="0" t="str">
        <f aca="false">IF(AND(Interviews!B394&lt;&gt;"",Interviews!D394&lt;&gt;""),INT(Interviews!D394)+0.1+ROW()/1000000,"")</f>
        <v/>
      </c>
      <c r="B1387" s="0" t="str">
        <f aca="false">"Interview · "&amp;Interviews!B394&amp;IF(Interviews!E394="",""," · "&amp;TEXT(Interviews!E394,"h:mm AM/PM"))</f>
        <v>Interview · </v>
      </c>
      <c r="C1387" s="0" t="str">
        <f aca="false">"Interview · "&amp;Interviews!B394</f>
        <v>Interview · </v>
      </c>
    </row>
    <row r="1388" customFormat="false" ht="15" hidden="false" customHeight="false" outlineLevel="0" collapsed="false">
      <c r="A1388" s="0" t="str">
        <f aca="false">IF(AND(Interviews!B395&lt;&gt;"",Interviews!D395&lt;&gt;""),INT(Interviews!D395)+0.1+ROW()/1000000,"")</f>
        <v/>
      </c>
      <c r="B1388" s="0" t="str">
        <f aca="false">"Interview · "&amp;Interviews!B395&amp;IF(Interviews!E395="",""," · "&amp;TEXT(Interviews!E395,"h:mm AM/PM"))</f>
        <v>Interview · </v>
      </c>
      <c r="C1388" s="0" t="str">
        <f aca="false">"Interview · "&amp;Interviews!B395</f>
        <v>Interview · </v>
      </c>
    </row>
    <row r="1389" customFormat="false" ht="15" hidden="false" customHeight="false" outlineLevel="0" collapsed="false">
      <c r="A1389" s="0" t="str">
        <f aca="false">IF(AND(Interviews!B396&lt;&gt;"",Interviews!D396&lt;&gt;""),INT(Interviews!D396)+0.1+ROW()/1000000,"")</f>
        <v/>
      </c>
      <c r="B1389" s="0" t="str">
        <f aca="false">"Interview · "&amp;Interviews!B396&amp;IF(Interviews!E396="",""," · "&amp;TEXT(Interviews!E396,"h:mm AM/PM"))</f>
        <v>Interview · </v>
      </c>
      <c r="C1389" s="0" t="str">
        <f aca="false">"Interview · "&amp;Interviews!B396</f>
        <v>Interview · </v>
      </c>
    </row>
    <row r="1390" customFormat="false" ht="15" hidden="false" customHeight="false" outlineLevel="0" collapsed="false">
      <c r="A1390" s="0" t="str">
        <f aca="false">IF(AND(Interviews!B397&lt;&gt;"",Interviews!D397&lt;&gt;""),INT(Interviews!D397)+0.1+ROW()/1000000,"")</f>
        <v/>
      </c>
      <c r="B1390" s="0" t="str">
        <f aca="false">"Interview · "&amp;Interviews!B397&amp;IF(Interviews!E397="",""," · "&amp;TEXT(Interviews!E397,"h:mm AM/PM"))</f>
        <v>Interview · </v>
      </c>
      <c r="C1390" s="0" t="str">
        <f aca="false">"Interview · "&amp;Interviews!B397</f>
        <v>Interview · </v>
      </c>
    </row>
    <row r="1391" customFormat="false" ht="15" hidden="false" customHeight="false" outlineLevel="0" collapsed="false">
      <c r="A1391" s="0" t="str">
        <f aca="false">IF(AND(Interviews!B398&lt;&gt;"",Interviews!D398&lt;&gt;""),INT(Interviews!D398)+0.1+ROW()/1000000,"")</f>
        <v/>
      </c>
      <c r="B1391" s="0" t="str">
        <f aca="false">"Interview · "&amp;Interviews!B398&amp;IF(Interviews!E398="",""," · "&amp;TEXT(Interviews!E398,"h:mm AM/PM"))</f>
        <v>Interview · </v>
      </c>
      <c r="C1391" s="0" t="str">
        <f aca="false">"Interview · "&amp;Interviews!B398</f>
        <v>Interview · </v>
      </c>
    </row>
    <row r="1392" customFormat="false" ht="15" hidden="false" customHeight="false" outlineLevel="0" collapsed="false">
      <c r="A1392" s="0" t="str">
        <f aca="false">IF(AND(Interviews!B399&lt;&gt;"",Interviews!D399&lt;&gt;""),INT(Interviews!D399)+0.1+ROW()/1000000,"")</f>
        <v/>
      </c>
      <c r="B1392" s="0" t="str">
        <f aca="false">"Interview · "&amp;Interviews!B399&amp;IF(Interviews!E399="",""," · "&amp;TEXT(Interviews!E399,"h:mm AM/PM"))</f>
        <v>Interview · </v>
      </c>
      <c r="C1392" s="0" t="str">
        <f aca="false">"Interview · "&amp;Interviews!B399</f>
        <v>Interview · </v>
      </c>
    </row>
    <row r="1393" customFormat="false" ht="15" hidden="false" customHeight="false" outlineLevel="0" collapsed="false">
      <c r="A1393" s="0" t="str">
        <f aca="false">IF(AND(Interviews!B400&lt;&gt;"",Interviews!D400&lt;&gt;""),INT(Interviews!D400)+0.1+ROW()/1000000,"")</f>
        <v/>
      </c>
      <c r="B1393" s="0" t="str">
        <f aca="false">"Interview · "&amp;Interviews!B400&amp;IF(Interviews!E400="",""," · "&amp;TEXT(Interviews!E400,"h:mm AM/PM"))</f>
        <v>Interview · </v>
      </c>
      <c r="C1393" s="0" t="str">
        <f aca="false">"Interview · "&amp;Interviews!B400</f>
        <v>Interview · </v>
      </c>
    </row>
    <row r="1394" customFormat="false" ht="15" hidden="false" customHeight="false" outlineLevel="0" collapsed="false">
      <c r="A1394" s="0" t="str">
        <f aca="false">IF(AND(Interviews!B401&lt;&gt;"",Interviews!D401&lt;&gt;""),INT(Interviews!D401)+0.1+ROW()/1000000,"")</f>
        <v/>
      </c>
      <c r="B1394" s="0" t="str">
        <f aca="false">"Interview · "&amp;Interviews!B401&amp;IF(Interviews!E401="",""," · "&amp;TEXT(Interviews!E401,"h:mm AM/PM"))</f>
        <v>Interview · </v>
      </c>
      <c r="C1394" s="0" t="str">
        <f aca="false">"Interview · "&amp;Interviews!B401</f>
        <v>Interview · </v>
      </c>
    </row>
    <row r="1395" customFormat="false" ht="15" hidden="false" customHeight="false" outlineLevel="0" collapsed="false">
      <c r="A1395" s="0" t="str">
        <f aca="false">IF(AND(Interviews!B402&lt;&gt;"",Interviews!D402&lt;&gt;""),INT(Interviews!D402)+0.1+ROW()/1000000,"")</f>
        <v/>
      </c>
      <c r="B1395" s="0" t="str">
        <f aca="false">"Interview · "&amp;Interviews!B402&amp;IF(Interviews!E402="",""," · "&amp;TEXT(Interviews!E402,"h:mm AM/PM"))</f>
        <v>Interview · </v>
      </c>
      <c r="C1395" s="0" t="str">
        <f aca="false">"Interview · "&amp;Interviews!B402</f>
        <v>Interview · </v>
      </c>
    </row>
    <row r="1396" customFormat="false" ht="15" hidden="false" customHeight="false" outlineLevel="0" collapsed="false">
      <c r="A1396" s="0" t="str">
        <f aca="false">IF(AND(Interviews!B403&lt;&gt;"",Interviews!D403&lt;&gt;""),INT(Interviews!D403)+0.1+ROW()/1000000,"")</f>
        <v/>
      </c>
      <c r="B1396" s="0" t="str">
        <f aca="false">"Interview · "&amp;Interviews!B403&amp;IF(Interviews!E403="",""," · "&amp;TEXT(Interviews!E403,"h:mm AM/PM"))</f>
        <v>Interview · </v>
      </c>
      <c r="C1396" s="0" t="str">
        <f aca="false">"Interview · "&amp;Interviews!B403</f>
        <v>Interview · </v>
      </c>
    </row>
    <row r="1397" customFormat="false" ht="15" hidden="false" customHeight="false" outlineLevel="0" collapsed="false">
      <c r="A1397" s="0" t="str">
        <f aca="false">IF(AND(Interviews!B404&lt;&gt;"",Interviews!D404&lt;&gt;""),INT(Interviews!D404)+0.1+ROW()/1000000,"")</f>
        <v/>
      </c>
      <c r="B1397" s="0" t="str">
        <f aca="false">"Interview · "&amp;Interviews!B404&amp;IF(Interviews!E404="",""," · "&amp;TEXT(Interviews!E404,"h:mm AM/PM"))</f>
        <v>Interview · </v>
      </c>
      <c r="C1397" s="0" t="str">
        <f aca="false">"Interview · "&amp;Interviews!B404</f>
        <v>Interview · </v>
      </c>
    </row>
    <row r="1398" customFormat="false" ht="15" hidden="false" customHeight="false" outlineLevel="0" collapsed="false">
      <c r="A1398" s="0" t="str">
        <f aca="false">IF(AND(Interviews!B405&lt;&gt;"",Interviews!D405&lt;&gt;""),INT(Interviews!D405)+0.1+ROW()/1000000,"")</f>
        <v/>
      </c>
      <c r="B1398" s="0" t="str">
        <f aca="false">"Interview · "&amp;Interviews!B405&amp;IF(Interviews!E405="",""," · "&amp;TEXT(Interviews!E405,"h:mm AM/PM"))</f>
        <v>Interview · </v>
      </c>
      <c r="C1398" s="0" t="str">
        <f aca="false">"Interview · "&amp;Interviews!B405</f>
        <v>Interview · </v>
      </c>
    </row>
    <row r="1399" customFormat="false" ht="15" hidden="false" customHeight="false" outlineLevel="0" collapsed="false">
      <c r="A1399" s="0" t="str">
        <f aca="false">IF(AND(Interviews!B406&lt;&gt;"",Interviews!D406&lt;&gt;""),INT(Interviews!D406)+0.1+ROW()/1000000,"")</f>
        <v/>
      </c>
      <c r="B1399" s="0" t="str">
        <f aca="false">"Interview · "&amp;Interviews!B406&amp;IF(Interviews!E406="",""," · "&amp;TEXT(Interviews!E406,"h:mm AM/PM"))</f>
        <v>Interview · </v>
      </c>
      <c r="C1399" s="0" t="str">
        <f aca="false">"Interview · "&amp;Interviews!B406</f>
        <v>Interview · </v>
      </c>
    </row>
    <row r="1400" customFormat="false" ht="15" hidden="false" customHeight="false" outlineLevel="0" collapsed="false">
      <c r="A1400" s="0" t="str">
        <f aca="false">IF(AND(Interviews!B407&lt;&gt;"",Interviews!D407&lt;&gt;""),INT(Interviews!D407)+0.1+ROW()/1000000,"")</f>
        <v/>
      </c>
      <c r="B1400" s="0" t="str">
        <f aca="false">"Interview · "&amp;Interviews!B407&amp;IF(Interviews!E407="",""," · "&amp;TEXT(Interviews!E407,"h:mm AM/PM"))</f>
        <v>Interview · </v>
      </c>
      <c r="C1400" s="0" t="str">
        <f aca="false">"Interview · "&amp;Interviews!B407</f>
        <v>Interview · </v>
      </c>
    </row>
    <row r="1401" customFormat="false" ht="15" hidden="false" customHeight="false" outlineLevel="0" collapsed="false">
      <c r="A1401" s="0" t="str">
        <f aca="false">IF(AND(Interviews!B408&lt;&gt;"",Interviews!D408&lt;&gt;""),INT(Interviews!D408)+0.1+ROW()/1000000,"")</f>
        <v/>
      </c>
      <c r="B1401" s="0" t="str">
        <f aca="false">"Interview · "&amp;Interviews!B408&amp;IF(Interviews!E408="",""," · "&amp;TEXT(Interviews!E408,"h:mm AM/PM"))</f>
        <v>Interview · </v>
      </c>
      <c r="C1401" s="0" t="str">
        <f aca="false">"Interview · "&amp;Interviews!B408</f>
        <v>Interview · </v>
      </c>
    </row>
    <row r="1402" customFormat="false" ht="15" hidden="false" customHeight="false" outlineLevel="0" collapsed="false">
      <c r="A1402" s="0" t="str">
        <f aca="false">IF(AND(Interviews!B409&lt;&gt;"",Interviews!D409&lt;&gt;""),INT(Interviews!D409)+0.1+ROW()/1000000,"")</f>
        <v/>
      </c>
      <c r="B1402" s="0" t="str">
        <f aca="false">"Interview · "&amp;Interviews!B409&amp;IF(Interviews!E409="",""," · "&amp;TEXT(Interviews!E409,"h:mm AM/PM"))</f>
        <v>Interview · </v>
      </c>
      <c r="C1402" s="0" t="str">
        <f aca="false">"Interview · "&amp;Interviews!B409</f>
        <v>Interview · </v>
      </c>
    </row>
    <row r="1403" customFormat="false" ht="15" hidden="false" customHeight="false" outlineLevel="0" collapsed="false">
      <c r="A1403" s="0" t="str">
        <f aca="false">IF(AND(Interviews!B410&lt;&gt;"",Interviews!D410&lt;&gt;""),INT(Interviews!D410)+0.1+ROW()/1000000,"")</f>
        <v/>
      </c>
      <c r="B1403" s="0" t="str">
        <f aca="false">"Interview · "&amp;Interviews!B410&amp;IF(Interviews!E410="",""," · "&amp;TEXT(Interviews!E410,"h:mm AM/PM"))</f>
        <v>Interview · </v>
      </c>
      <c r="C1403" s="0" t="str">
        <f aca="false">"Interview · "&amp;Interviews!B410</f>
        <v>Interview · </v>
      </c>
    </row>
    <row r="1404" customFormat="false" ht="15" hidden="false" customHeight="false" outlineLevel="0" collapsed="false">
      <c r="A1404" s="0" t="str">
        <f aca="false">IF(AND(Interviews!B411&lt;&gt;"",Interviews!D411&lt;&gt;""),INT(Interviews!D411)+0.1+ROW()/1000000,"")</f>
        <v/>
      </c>
      <c r="B1404" s="0" t="str">
        <f aca="false">"Interview · "&amp;Interviews!B411&amp;IF(Interviews!E411="",""," · "&amp;TEXT(Interviews!E411,"h:mm AM/PM"))</f>
        <v>Interview · </v>
      </c>
      <c r="C1404" s="0" t="str">
        <f aca="false">"Interview · "&amp;Interviews!B411</f>
        <v>Interview · </v>
      </c>
    </row>
    <row r="1405" customFormat="false" ht="15" hidden="false" customHeight="false" outlineLevel="0" collapsed="false">
      <c r="A1405" s="0" t="str">
        <f aca="false">IF(AND(Interviews!B412&lt;&gt;"",Interviews!D412&lt;&gt;""),INT(Interviews!D412)+0.1+ROW()/1000000,"")</f>
        <v/>
      </c>
      <c r="B1405" s="0" t="str">
        <f aca="false">"Interview · "&amp;Interviews!B412&amp;IF(Interviews!E412="",""," · "&amp;TEXT(Interviews!E412,"h:mm AM/PM"))</f>
        <v>Interview · </v>
      </c>
      <c r="C1405" s="0" t="str">
        <f aca="false">"Interview · "&amp;Interviews!B412</f>
        <v>Interview · </v>
      </c>
    </row>
    <row r="1406" customFormat="false" ht="15" hidden="false" customHeight="false" outlineLevel="0" collapsed="false">
      <c r="A1406" s="0" t="str">
        <f aca="false">IF(AND(Interviews!B413&lt;&gt;"",Interviews!D413&lt;&gt;""),INT(Interviews!D413)+0.1+ROW()/1000000,"")</f>
        <v/>
      </c>
      <c r="B1406" s="0" t="str">
        <f aca="false">"Interview · "&amp;Interviews!B413&amp;IF(Interviews!E413="",""," · "&amp;TEXT(Interviews!E413,"h:mm AM/PM"))</f>
        <v>Interview · </v>
      </c>
      <c r="C1406" s="0" t="str">
        <f aca="false">"Interview · "&amp;Interviews!B413</f>
        <v>Interview · </v>
      </c>
    </row>
    <row r="1407" customFormat="false" ht="15" hidden="false" customHeight="false" outlineLevel="0" collapsed="false">
      <c r="A1407" s="0" t="str">
        <f aca="false">IF(AND(Interviews!B414&lt;&gt;"",Interviews!D414&lt;&gt;""),INT(Interviews!D414)+0.1+ROW()/1000000,"")</f>
        <v/>
      </c>
      <c r="B1407" s="0" t="str">
        <f aca="false">"Interview · "&amp;Interviews!B414&amp;IF(Interviews!E414="",""," · "&amp;TEXT(Interviews!E414,"h:mm AM/PM"))</f>
        <v>Interview · </v>
      </c>
      <c r="C1407" s="0" t="str">
        <f aca="false">"Interview · "&amp;Interviews!B414</f>
        <v>Interview · </v>
      </c>
    </row>
    <row r="1408" customFormat="false" ht="15" hidden="false" customHeight="false" outlineLevel="0" collapsed="false">
      <c r="A1408" s="0" t="str">
        <f aca="false">IF(AND(Interviews!B415&lt;&gt;"",Interviews!D415&lt;&gt;""),INT(Interviews!D415)+0.1+ROW()/1000000,"")</f>
        <v/>
      </c>
      <c r="B1408" s="0" t="str">
        <f aca="false">"Interview · "&amp;Interviews!B415&amp;IF(Interviews!E415="",""," · "&amp;TEXT(Interviews!E415,"h:mm AM/PM"))</f>
        <v>Interview · </v>
      </c>
      <c r="C1408" s="0" t="str">
        <f aca="false">"Interview · "&amp;Interviews!B415</f>
        <v>Interview · </v>
      </c>
    </row>
    <row r="1409" customFormat="false" ht="15" hidden="false" customHeight="false" outlineLevel="0" collapsed="false">
      <c r="A1409" s="0" t="str">
        <f aca="false">IF(AND(Interviews!B416&lt;&gt;"",Interviews!D416&lt;&gt;""),INT(Interviews!D416)+0.1+ROW()/1000000,"")</f>
        <v/>
      </c>
      <c r="B1409" s="0" t="str">
        <f aca="false">"Interview · "&amp;Interviews!B416&amp;IF(Interviews!E416="",""," · "&amp;TEXT(Interviews!E416,"h:mm AM/PM"))</f>
        <v>Interview · </v>
      </c>
      <c r="C1409" s="0" t="str">
        <f aca="false">"Interview · "&amp;Interviews!B416</f>
        <v>Interview · </v>
      </c>
    </row>
    <row r="1410" customFormat="false" ht="15" hidden="false" customHeight="false" outlineLevel="0" collapsed="false">
      <c r="A1410" s="0" t="str">
        <f aca="false">IF(AND(Interviews!B417&lt;&gt;"",Interviews!D417&lt;&gt;""),INT(Interviews!D417)+0.1+ROW()/1000000,"")</f>
        <v/>
      </c>
      <c r="B1410" s="0" t="str">
        <f aca="false">"Interview · "&amp;Interviews!B417&amp;IF(Interviews!E417="",""," · "&amp;TEXT(Interviews!E417,"h:mm AM/PM"))</f>
        <v>Interview · </v>
      </c>
      <c r="C1410" s="0" t="str">
        <f aca="false">"Interview · "&amp;Interviews!B417</f>
        <v>Interview · </v>
      </c>
    </row>
    <row r="1411" customFormat="false" ht="15" hidden="false" customHeight="false" outlineLevel="0" collapsed="false">
      <c r="A1411" s="0" t="str">
        <f aca="false">IF(AND(Interviews!B418&lt;&gt;"",Interviews!D418&lt;&gt;""),INT(Interviews!D418)+0.1+ROW()/1000000,"")</f>
        <v/>
      </c>
      <c r="B1411" s="0" t="str">
        <f aca="false">"Interview · "&amp;Interviews!B418&amp;IF(Interviews!E418="",""," · "&amp;TEXT(Interviews!E418,"h:mm AM/PM"))</f>
        <v>Interview · </v>
      </c>
      <c r="C1411" s="0" t="str">
        <f aca="false">"Interview · "&amp;Interviews!B418</f>
        <v>Interview · </v>
      </c>
    </row>
    <row r="1412" customFormat="false" ht="15" hidden="false" customHeight="false" outlineLevel="0" collapsed="false">
      <c r="A1412" s="0" t="str">
        <f aca="false">IF(AND(Interviews!B419&lt;&gt;"",Interviews!D419&lt;&gt;""),INT(Interviews!D419)+0.1+ROW()/1000000,"")</f>
        <v/>
      </c>
      <c r="B1412" s="0" t="str">
        <f aca="false">"Interview · "&amp;Interviews!B419&amp;IF(Interviews!E419="",""," · "&amp;TEXT(Interviews!E419,"h:mm AM/PM"))</f>
        <v>Interview · </v>
      </c>
      <c r="C1412" s="0" t="str">
        <f aca="false">"Interview · "&amp;Interviews!B419</f>
        <v>Interview · </v>
      </c>
    </row>
    <row r="1413" customFormat="false" ht="15" hidden="false" customHeight="false" outlineLevel="0" collapsed="false">
      <c r="A1413" s="0" t="str">
        <f aca="false">IF(AND(Interviews!B420&lt;&gt;"",Interviews!D420&lt;&gt;""),INT(Interviews!D420)+0.1+ROW()/1000000,"")</f>
        <v/>
      </c>
      <c r="B1413" s="0" t="str">
        <f aca="false">"Interview · "&amp;Interviews!B420&amp;IF(Interviews!E420="",""," · "&amp;TEXT(Interviews!E420,"h:mm AM/PM"))</f>
        <v>Interview · </v>
      </c>
      <c r="C1413" s="0" t="str">
        <f aca="false">"Interview · "&amp;Interviews!B420</f>
        <v>Interview · </v>
      </c>
    </row>
    <row r="1414" customFormat="false" ht="15" hidden="false" customHeight="false" outlineLevel="0" collapsed="false">
      <c r="A1414" s="0" t="str">
        <f aca="false">IF(AND(Interviews!B421&lt;&gt;"",Interviews!D421&lt;&gt;""),INT(Interviews!D421)+0.1+ROW()/1000000,"")</f>
        <v/>
      </c>
      <c r="B1414" s="0" t="str">
        <f aca="false">"Interview · "&amp;Interviews!B421&amp;IF(Interviews!E421="",""," · "&amp;TEXT(Interviews!E421,"h:mm AM/PM"))</f>
        <v>Interview · </v>
      </c>
      <c r="C1414" s="0" t="str">
        <f aca="false">"Interview · "&amp;Interviews!B421</f>
        <v>Interview · </v>
      </c>
    </row>
    <row r="1415" customFormat="false" ht="15" hidden="false" customHeight="false" outlineLevel="0" collapsed="false">
      <c r="A1415" s="0" t="str">
        <f aca="false">IF(AND(Interviews!B422&lt;&gt;"",Interviews!D422&lt;&gt;""),INT(Interviews!D422)+0.1+ROW()/1000000,"")</f>
        <v/>
      </c>
      <c r="B1415" s="0" t="str">
        <f aca="false">"Interview · "&amp;Interviews!B422&amp;IF(Interviews!E422="",""," · "&amp;TEXT(Interviews!E422,"h:mm AM/PM"))</f>
        <v>Interview · </v>
      </c>
      <c r="C1415" s="0" t="str">
        <f aca="false">"Interview · "&amp;Interviews!B422</f>
        <v>Interview · </v>
      </c>
    </row>
    <row r="1416" customFormat="false" ht="15" hidden="false" customHeight="false" outlineLevel="0" collapsed="false">
      <c r="A1416" s="0" t="str">
        <f aca="false">IF(AND(Interviews!B423&lt;&gt;"",Interviews!D423&lt;&gt;""),INT(Interviews!D423)+0.1+ROW()/1000000,"")</f>
        <v/>
      </c>
      <c r="B1416" s="0" t="str">
        <f aca="false">"Interview · "&amp;Interviews!B423&amp;IF(Interviews!E423="",""," · "&amp;TEXT(Interviews!E423,"h:mm AM/PM"))</f>
        <v>Interview · </v>
      </c>
      <c r="C1416" s="0" t="str">
        <f aca="false">"Interview · "&amp;Interviews!B423</f>
        <v>Interview · </v>
      </c>
    </row>
    <row r="1417" customFormat="false" ht="15" hidden="false" customHeight="false" outlineLevel="0" collapsed="false">
      <c r="A1417" s="0" t="str">
        <f aca="false">IF(AND(Interviews!B424&lt;&gt;"",Interviews!D424&lt;&gt;""),INT(Interviews!D424)+0.1+ROW()/1000000,"")</f>
        <v/>
      </c>
      <c r="B1417" s="0" t="str">
        <f aca="false">"Interview · "&amp;Interviews!B424&amp;IF(Interviews!E424="",""," · "&amp;TEXT(Interviews!E424,"h:mm AM/PM"))</f>
        <v>Interview · </v>
      </c>
      <c r="C1417" s="0" t="str">
        <f aca="false">"Interview · "&amp;Interviews!B424</f>
        <v>Interview · </v>
      </c>
    </row>
    <row r="1418" customFormat="false" ht="15" hidden="false" customHeight="false" outlineLevel="0" collapsed="false">
      <c r="A1418" s="0" t="str">
        <f aca="false">IF(AND(Interviews!B425&lt;&gt;"",Interviews!D425&lt;&gt;""),INT(Interviews!D425)+0.1+ROW()/1000000,"")</f>
        <v/>
      </c>
      <c r="B1418" s="0" t="str">
        <f aca="false">"Interview · "&amp;Interviews!B425&amp;IF(Interviews!E425="",""," · "&amp;TEXT(Interviews!E425,"h:mm AM/PM"))</f>
        <v>Interview · </v>
      </c>
      <c r="C1418" s="0" t="str">
        <f aca="false">"Interview · "&amp;Interviews!B425</f>
        <v>Interview · </v>
      </c>
    </row>
    <row r="1419" customFormat="false" ht="15" hidden="false" customHeight="false" outlineLevel="0" collapsed="false">
      <c r="A1419" s="0" t="str">
        <f aca="false">IF(AND(Interviews!B426&lt;&gt;"",Interviews!D426&lt;&gt;""),INT(Interviews!D426)+0.1+ROW()/1000000,"")</f>
        <v/>
      </c>
      <c r="B1419" s="0" t="str">
        <f aca="false">"Interview · "&amp;Interviews!B426&amp;IF(Interviews!E426="",""," · "&amp;TEXT(Interviews!E426,"h:mm AM/PM"))</f>
        <v>Interview · </v>
      </c>
      <c r="C1419" s="0" t="str">
        <f aca="false">"Interview · "&amp;Interviews!B426</f>
        <v>Interview · </v>
      </c>
    </row>
    <row r="1420" customFormat="false" ht="15" hidden="false" customHeight="false" outlineLevel="0" collapsed="false">
      <c r="A1420" s="0" t="str">
        <f aca="false">IF(AND(Interviews!B427&lt;&gt;"",Interviews!D427&lt;&gt;""),INT(Interviews!D427)+0.1+ROW()/1000000,"")</f>
        <v/>
      </c>
      <c r="B1420" s="0" t="str">
        <f aca="false">"Interview · "&amp;Interviews!B427&amp;IF(Interviews!E427="",""," · "&amp;TEXT(Interviews!E427,"h:mm AM/PM"))</f>
        <v>Interview · </v>
      </c>
      <c r="C1420" s="0" t="str">
        <f aca="false">"Interview · "&amp;Interviews!B427</f>
        <v>Interview · </v>
      </c>
    </row>
    <row r="1421" customFormat="false" ht="15" hidden="false" customHeight="false" outlineLevel="0" collapsed="false">
      <c r="A1421" s="0" t="str">
        <f aca="false">IF(AND(Interviews!B428&lt;&gt;"",Interviews!D428&lt;&gt;""),INT(Interviews!D428)+0.1+ROW()/1000000,"")</f>
        <v/>
      </c>
      <c r="B1421" s="0" t="str">
        <f aca="false">"Interview · "&amp;Interviews!B428&amp;IF(Interviews!E428="",""," · "&amp;TEXT(Interviews!E428,"h:mm AM/PM"))</f>
        <v>Interview · </v>
      </c>
      <c r="C1421" s="0" t="str">
        <f aca="false">"Interview · "&amp;Interviews!B428</f>
        <v>Interview · </v>
      </c>
    </row>
    <row r="1422" customFormat="false" ht="15" hidden="false" customHeight="false" outlineLevel="0" collapsed="false">
      <c r="A1422" s="0" t="str">
        <f aca="false">IF(AND(Interviews!B429&lt;&gt;"",Interviews!D429&lt;&gt;""),INT(Interviews!D429)+0.1+ROW()/1000000,"")</f>
        <v/>
      </c>
      <c r="B1422" s="0" t="str">
        <f aca="false">"Interview · "&amp;Interviews!B429&amp;IF(Interviews!E429="",""," · "&amp;TEXT(Interviews!E429,"h:mm AM/PM"))</f>
        <v>Interview · </v>
      </c>
      <c r="C1422" s="0" t="str">
        <f aca="false">"Interview · "&amp;Interviews!B429</f>
        <v>Interview · </v>
      </c>
    </row>
    <row r="1423" customFormat="false" ht="15" hidden="false" customHeight="false" outlineLevel="0" collapsed="false">
      <c r="A1423" s="0" t="str">
        <f aca="false">IF(AND(Interviews!B430&lt;&gt;"",Interviews!D430&lt;&gt;""),INT(Interviews!D430)+0.1+ROW()/1000000,"")</f>
        <v/>
      </c>
      <c r="B1423" s="0" t="str">
        <f aca="false">"Interview · "&amp;Interviews!B430&amp;IF(Interviews!E430="",""," · "&amp;TEXT(Interviews!E430,"h:mm AM/PM"))</f>
        <v>Interview · </v>
      </c>
      <c r="C1423" s="0" t="str">
        <f aca="false">"Interview · "&amp;Interviews!B430</f>
        <v>Interview · </v>
      </c>
    </row>
    <row r="1424" customFormat="false" ht="15" hidden="false" customHeight="false" outlineLevel="0" collapsed="false">
      <c r="A1424" s="0" t="str">
        <f aca="false">IF(AND(Interviews!B431&lt;&gt;"",Interviews!D431&lt;&gt;""),INT(Interviews!D431)+0.1+ROW()/1000000,"")</f>
        <v/>
      </c>
      <c r="B1424" s="0" t="str">
        <f aca="false">"Interview · "&amp;Interviews!B431&amp;IF(Interviews!E431="",""," · "&amp;TEXT(Interviews!E431,"h:mm AM/PM"))</f>
        <v>Interview · </v>
      </c>
      <c r="C1424" s="0" t="str">
        <f aca="false">"Interview · "&amp;Interviews!B431</f>
        <v>Interview · </v>
      </c>
    </row>
    <row r="1425" customFormat="false" ht="15" hidden="false" customHeight="false" outlineLevel="0" collapsed="false">
      <c r="A1425" s="0" t="str">
        <f aca="false">IF(AND(Interviews!B432&lt;&gt;"",Interviews!D432&lt;&gt;""),INT(Interviews!D432)+0.1+ROW()/1000000,"")</f>
        <v/>
      </c>
      <c r="B1425" s="0" t="str">
        <f aca="false">"Interview · "&amp;Interviews!B432&amp;IF(Interviews!E432="",""," · "&amp;TEXT(Interviews!E432,"h:mm AM/PM"))</f>
        <v>Interview · </v>
      </c>
      <c r="C1425" s="0" t="str">
        <f aca="false">"Interview · "&amp;Interviews!B432</f>
        <v>Interview · </v>
      </c>
    </row>
    <row r="1426" customFormat="false" ht="15" hidden="false" customHeight="false" outlineLevel="0" collapsed="false">
      <c r="A1426" s="0" t="str">
        <f aca="false">IF(AND(Interviews!B433&lt;&gt;"",Interviews!D433&lt;&gt;""),INT(Interviews!D433)+0.1+ROW()/1000000,"")</f>
        <v/>
      </c>
      <c r="B1426" s="0" t="str">
        <f aca="false">"Interview · "&amp;Interviews!B433&amp;IF(Interviews!E433="",""," · "&amp;TEXT(Interviews!E433,"h:mm AM/PM"))</f>
        <v>Interview · </v>
      </c>
      <c r="C1426" s="0" t="str">
        <f aca="false">"Interview · "&amp;Interviews!B433</f>
        <v>Interview · </v>
      </c>
    </row>
    <row r="1427" customFormat="false" ht="15" hidden="false" customHeight="false" outlineLevel="0" collapsed="false">
      <c r="A1427" s="0" t="str">
        <f aca="false">IF(AND(Interviews!B434&lt;&gt;"",Interviews!D434&lt;&gt;""),INT(Interviews!D434)+0.1+ROW()/1000000,"")</f>
        <v/>
      </c>
      <c r="B1427" s="0" t="str">
        <f aca="false">"Interview · "&amp;Interviews!B434&amp;IF(Interviews!E434="",""," · "&amp;TEXT(Interviews!E434,"h:mm AM/PM"))</f>
        <v>Interview · </v>
      </c>
      <c r="C1427" s="0" t="str">
        <f aca="false">"Interview · "&amp;Interviews!B434</f>
        <v>Interview · </v>
      </c>
    </row>
    <row r="1428" customFormat="false" ht="15" hidden="false" customHeight="false" outlineLevel="0" collapsed="false">
      <c r="A1428" s="0" t="str">
        <f aca="false">IF(AND(Interviews!B435&lt;&gt;"",Interviews!D435&lt;&gt;""),INT(Interviews!D435)+0.1+ROW()/1000000,"")</f>
        <v/>
      </c>
      <c r="B1428" s="0" t="str">
        <f aca="false">"Interview · "&amp;Interviews!B435&amp;IF(Interviews!E435="",""," · "&amp;TEXT(Interviews!E435,"h:mm AM/PM"))</f>
        <v>Interview · </v>
      </c>
      <c r="C1428" s="0" t="str">
        <f aca="false">"Interview · "&amp;Interviews!B435</f>
        <v>Interview · </v>
      </c>
    </row>
    <row r="1429" customFormat="false" ht="15" hidden="false" customHeight="false" outlineLevel="0" collapsed="false">
      <c r="A1429" s="0" t="str">
        <f aca="false">IF(AND(Interviews!B436&lt;&gt;"",Interviews!D436&lt;&gt;""),INT(Interviews!D436)+0.1+ROW()/1000000,"")</f>
        <v/>
      </c>
      <c r="B1429" s="0" t="str">
        <f aca="false">"Interview · "&amp;Interviews!B436&amp;IF(Interviews!E436="",""," · "&amp;TEXT(Interviews!E436,"h:mm AM/PM"))</f>
        <v>Interview · </v>
      </c>
      <c r="C1429" s="0" t="str">
        <f aca="false">"Interview · "&amp;Interviews!B436</f>
        <v>Interview · </v>
      </c>
    </row>
    <row r="1430" customFormat="false" ht="15" hidden="false" customHeight="false" outlineLevel="0" collapsed="false">
      <c r="A1430" s="0" t="str">
        <f aca="false">IF(AND(Interviews!B437&lt;&gt;"",Interviews!D437&lt;&gt;""),INT(Interviews!D437)+0.1+ROW()/1000000,"")</f>
        <v/>
      </c>
      <c r="B1430" s="0" t="str">
        <f aca="false">"Interview · "&amp;Interviews!B437&amp;IF(Interviews!E437="",""," · "&amp;TEXT(Interviews!E437,"h:mm AM/PM"))</f>
        <v>Interview · </v>
      </c>
      <c r="C1430" s="0" t="str">
        <f aca="false">"Interview · "&amp;Interviews!B437</f>
        <v>Interview · </v>
      </c>
    </row>
    <row r="1431" customFormat="false" ht="15" hidden="false" customHeight="false" outlineLevel="0" collapsed="false">
      <c r="A1431" s="0" t="str">
        <f aca="false">IF(AND(Interviews!B438&lt;&gt;"",Interviews!D438&lt;&gt;""),INT(Interviews!D438)+0.1+ROW()/1000000,"")</f>
        <v/>
      </c>
      <c r="B1431" s="0" t="str">
        <f aca="false">"Interview · "&amp;Interviews!B438&amp;IF(Interviews!E438="",""," · "&amp;TEXT(Interviews!E438,"h:mm AM/PM"))</f>
        <v>Interview · </v>
      </c>
      <c r="C1431" s="0" t="str">
        <f aca="false">"Interview · "&amp;Interviews!B438</f>
        <v>Interview · </v>
      </c>
    </row>
    <row r="1432" customFormat="false" ht="15" hidden="false" customHeight="false" outlineLevel="0" collapsed="false">
      <c r="A1432" s="0" t="str">
        <f aca="false">IF(AND(Interviews!B439&lt;&gt;"",Interviews!D439&lt;&gt;""),INT(Interviews!D439)+0.1+ROW()/1000000,"")</f>
        <v/>
      </c>
      <c r="B1432" s="0" t="str">
        <f aca="false">"Interview · "&amp;Interviews!B439&amp;IF(Interviews!E439="",""," · "&amp;TEXT(Interviews!E439,"h:mm AM/PM"))</f>
        <v>Interview · </v>
      </c>
      <c r="C1432" s="0" t="str">
        <f aca="false">"Interview · "&amp;Interviews!B439</f>
        <v>Interview · </v>
      </c>
    </row>
    <row r="1433" customFormat="false" ht="15" hidden="false" customHeight="false" outlineLevel="0" collapsed="false">
      <c r="A1433" s="0" t="str">
        <f aca="false">IF(AND(Interviews!B440&lt;&gt;"",Interviews!D440&lt;&gt;""),INT(Interviews!D440)+0.1+ROW()/1000000,"")</f>
        <v/>
      </c>
      <c r="B1433" s="0" t="str">
        <f aca="false">"Interview · "&amp;Interviews!B440&amp;IF(Interviews!E440="",""," · "&amp;TEXT(Interviews!E440,"h:mm AM/PM"))</f>
        <v>Interview · </v>
      </c>
      <c r="C1433" s="0" t="str">
        <f aca="false">"Interview · "&amp;Interviews!B440</f>
        <v>Interview · </v>
      </c>
    </row>
    <row r="1434" customFormat="false" ht="15" hidden="false" customHeight="false" outlineLevel="0" collapsed="false">
      <c r="A1434" s="0" t="str">
        <f aca="false">IF(AND(Interviews!B441&lt;&gt;"",Interviews!D441&lt;&gt;""),INT(Interviews!D441)+0.1+ROW()/1000000,"")</f>
        <v/>
      </c>
      <c r="B1434" s="0" t="str">
        <f aca="false">"Interview · "&amp;Interviews!B441&amp;IF(Interviews!E441="",""," · "&amp;TEXT(Interviews!E441,"h:mm AM/PM"))</f>
        <v>Interview · </v>
      </c>
      <c r="C1434" s="0" t="str">
        <f aca="false">"Interview · "&amp;Interviews!B441</f>
        <v>Interview · </v>
      </c>
    </row>
    <row r="1435" customFormat="false" ht="15" hidden="false" customHeight="false" outlineLevel="0" collapsed="false">
      <c r="A1435" s="0" t="str">
        <f aca="false">IF(AND(Interviews!B442&lt;&gt;"",Interviews!D442&lt;&gt;""),INT(Interviews!D442)+0.1+ROW()/1000000,"")</f>
        <v/>
      </c>
      <c r="B1435" s="0" t="str">
        <f aca="false">"Interview · "&amp;Interviews!B442&amp;IF(Interviews!E442="",""," · "&amp;TEXT(Interviews!E442,"h:mm AM/PM"))</f>
        <v>Interview · </v>
      </c>
      <c r="C1435" s="0" t="str">
        <f aca="false">"Interview · "&amp;Interviews!B442</f>
        <v>Interview · </v>
      </c>
    </row>
    <row r="1436" customFormat="false" ht="15" hidden="false" customHeight="false" outlineLevel="0" collapsed="false">
      <c r="A1436" s="0" t="str">
        <f aca="false">IF(AND(Interviews!B443&lt;&gt;"",Interviews!D443&lt;&gt;""),INT(Interviews!D443)+0.1+ROW()/1000000,"")</f>
        <v/>
      </c>
      <c r="B1436" s="0" t="str">
        <f aca="false">"Interview · "&amp;Interviews!B443&amp;IF(Interviews!E443="",""," · "&amp;TEXT(Interviews!E443,"h:mm AM/PM"))</f>
        <v>Interview · </v>
      </c>
      <c r="C1436" s="0" t="str">
        <f aca="false">"Interview · "&amp;Interviews!B443</f>
        <v>Interview · </v>
      </c>
    </row>
    <row r="1437" customFormat="false" ht="15" hidden="false" customHeight="false" outlineLevel="0" collapsed="false">
      <c r="A1437" s="0" t="str">
        <f aca="false">IF(AND(Interviews!B444&lt;&gt;"",Interviews!D444&lt;&gt;""),INT(Interviews!D444)+0.1+ROW()/1000000,"")</f>
        <v/>
      </c>
      <c r="B1437" s="0" t="str">
        <f aca="false">"Interview · "&amp;Interviews!B444&amp;IF(Interviews!E444="",""," · "&amp;TEXT(Interviews!E444,"h:mm AM/PM"))</f>
        <v>Interview · </v>
      </c>
      <c r="C1437" s="0" t="str">
        <f aca="false">"Interview · "&amp;Interviews!B444</f>
        <v>Interview · </v>
      </c>
    </row>
    <row r="1438" customFormat="false" ht="15" hidden="false" customHeight="false" outlineLevel="0" collapsed="false">
      <c r="A1438" s="0" t="str">
        <f aca="false">IF(AND(Interviews!B445&lt;&gt;"",Interviews!D445&lt;&gt;""),INT(Interviews!D445)+0.1+ROW()/1000000,"")</f>
        <v/>
      </c>
      <c r="B1438" s="0" t="str">
        <f aca="false">"Interview · "&amp;Interviews!B445&amp;IF(Interviews!E445="",""," · "&amp;TEXT(Interviews!E445,"h:mm AM/PM"))</f>
        <v>Interview · </v>
      </c>
      <c r="C1438" s="0" t="str">
        <f aca="false">"Interview · "&amp;Interviews!B445</f>
        <v>Interview · </v>
      </c>
    </row>
    <row r="1439" customFormat="false" ht="15" hidden="false" customHeight="false" outlineLevel="0" collapsed="false">
      <c r="A1439" s="0" t="str">
        <f aca="false">IF(AND(Interviews!B446&lt;&gt;"",Interviews!D446&lt;&gt;""),INT(Interviews!D446)+0.1+ROW()/1000000,"")</f>
        <v/>
      </c>
      <c r="B1439" s="0" t="str">
        <f aca="false">"Interview · "&amp;Interviews!B446&amp;IF(Interviews!E446="",""," · "&amp;TEXT(Interviews!E446,"h:mm AM/PM"))</f>
        <v>Interview · </v>
      </c>
      <c r="C1439" s="0" t="str">
        <f aca="false">"Interview · "&amp;Interviews!B446</f>
        <v>Interview · </v>
      </c>
    </row>
    <row r="1440" customFormat="false" ht="15" hidden="false" customHeight="false" outlineLevel="0" collapsed="false">
      <c r="A1440" s="0" t="str">
        <f aca="false">IF(AND(Interviews!B447&lt;&gt;"",Interviews!D447&lt;&gt;""),INT(Interviews!D447)+0.1+ROW()/1000000,"")</f>
        <v/>
      </c>
      <c r="B1440" s="0" t="str">
        <f aca="false">"Interview · "&amp;Interviews!B447&amp;IF(Interviews!E447="",""," · "&amp;TEXT(Interviews!E447,"h:mm AM/PM"))</f>
        <v>Interview · </v>
      </c>
      <c r="C1440" s="0" t="str">
        <f aca="false">"Interview · "&amp;Interviews!B447</f>
        <v>Interview · </v>
      </c>
    </row>
    <row r="1441" customFormat="false" ht="15" hidden="false" customHeight="false" outlineLevel="0" collapsed="false">
      <c r="A1441" s="0" t="str">
        <f aca="false">IF(AND(Interviews!B448&lt;&gt;"",Interviews!D448&lt;&gt;""),INT(Interviews!D448)+0.1+ROW()/1000000,"")</f>
        <v/>
      </c>
      <c r="B1441" s="0" t="str">
        <f aca="false">"Interview · "&amp;Interviews!B448&amp;IF(Interviews!E448="",""," · "&amp;TEXT(Interviews!E448,"h:mm AM/PM"))</f>
        <v>Interview · </v>
      </c>
      <c r="C1441" s="0" t="str">
        <f aca="false">"Interview · "&amp;Interviews!B448</f>
        <v>Interview · </v>
      </c>
    </row>
    <row r="1442" customFormat="false" ht="15" hidden="false" customHeight="false" outlineLevel="0" collapsed="false">
      <c r="A1442" s="0" t="str">
        <f aca="false">IF(AND(Interviews!B449&lt;&gt;"",Interviews!D449&lt;&gt;""),INT(Interviews!D449)+0.1+ROW()/1000000,"")</f>
        <v/>
      </c>
      <c r="B1442" s="0" t="str">
        <f aca="false">"Interview · "&amp;Interviews!B449&amp;IF(Interviews!E449="",""," · "&amp;TEXT(Interviews!E449,"h:mm AM/PM"))</f>
        <v>Interview · </v>
      </c>
      <c r="C1442" s="0" t="str">
        <f aca="false">"Interview · "&amp;Interviews!B449</f>
        <v>Interview · </v>
      </c>
    </row>
    <row r="1443" customFormat="false" ht="15" hidden="false" customHeight="false" outlineLevel="0" collapsed="false">
      <c r="A1443" s="0" t="str">
        <f aca="false">IF(AND(Interviews!B450&lt;&gt;"",Interviews!D450&lt;&gt;""),INT(Interviews!D450)+0.1+ROW()/1000000,"")</f>
        <v/>
      </c>
      <c r="B1443" s="0" t="str">
        <f aca="false">"Interview · "&amp;Interviews!B450&amp;IF(Interviews!E450="",""," · "&amp;TEXT(Interviews!E450,"h:mm AM/PM"))</f>
        <v>Interview · </v>
      </c>
      <c r="C1443" s="0" t="str">
        <f aca="false">"Interview · "&amp;Interviews!B450</f>
        <v>Interview · </v>
      </c>
    </row>
    <row r="1444" customFormat="false" ht="15" hidden="false" customHeight="false" outlineLevel="0" collapsed="false">
      <c r="A1444" s="0" t="str">
        <f aca="false">IF(AND(Interviews!B451&lt;&gt;"",Interviews!D451&lt;&gt;""),INT(Interviews!D451)+0.1+ROW()/1000000,"")</f>
        <v/>
      </c>
      <c r="B1444" s="0" t="str">
        <f aca="false">"Interview · "&amp;Interviews!B451&amp;IF(Interviews!E451="",""," · "&amp;TEXT(Interviews!E451,"h:mm AM/PM"))</f>
        <v>Interview · </v>
      </c>
      <c r="C1444" s="0" t="str">
        <f aca="false">"Interview · "&amp;Interviews!B451</f>
        <v>Interview · </v>
      </c>
    </row>
    <row r="1445" customFormat="false" ht="15" hidden="false" customHeight="false" outlineLevel="0" collapsed="false">
      <c r="A1445" s="0" t="str">
        <f aca="false">IF(AND(Interviews!B452&lt;&gt;"",Interviews!D452&lt;&gt;""),INT(Interviews!D452)+0.1+ROW()/1000000,"")</f>
        <v/>
      </c>
      <c r="B1445" s="0" t="str">
        <f aca="false">"Interview · "&amp;Interviews!B452&amp;IF(Interviews!E452="",""," · "&amp;TEXT(Interviews!E452,"h:mm AM/PM"))</f>
        <v>Interview · </v>
      </c>
      <c r="C1445" s="0" t="str">
        <f aca="false">"Interview · "&amp;Interviews!B452</f>
        <v>Interview · </v>
      </c>
    </row>
    <row r="1446" customFormat="false" ht="15" hidden="false" customHeight="false" outlineLevel="0" collapsed="false">
      <c r="A1446" s="0" t="str">
        <f aca="false">IF(AND(Interviews!B453&lt;&gt;"",Interviews!D453&lt;&gt;""),INT(Interviews!D453)+0.1+ROW()/1000000,"")</f>
        <v/>
      </c>
      <c r="B1446" s="0" t="str">
        <f aca="false">"Interview · "&amp;Interviews!B453&amp;IF(Interviews!E453="",""," · "&amp;TEXT(Interviews!E453,"h:mm AM/PM"))</f>
        <v>Interview · </v>
      </c>
      <c r="C1446" s="0" t="str">
        <f aca="false">"Interview · "&amp;Interviews!B453</f>
        <v>Interview · </v>
      </c>
    </row>
    <row r="1447" customFormat="false" ht="15" hidden="false" customHeight="false" outlineLevel="0" collapsed="false">
      <c r="A1447" s="0" t="str">
        <f aca="false">IF(AND(Interviews!B454&lt;&gt;"",Interviews!D454&lt;&gt;""),INT(Interviews!D454)+0.1+ROW()/1000000,"")</f>
        <v/>
      </c>
      <c r="B1447" s="0" t="str">
        <f aca="false">"Interview · "&amp;Interviews!B454&amp;IF(Interviews!E454="",""," · "&amp;TEXT(Interviews!E454,"h:mm AM/PM"))</f>
        <v>Interview · </v>
      </c>
      <c r="C1447" s="0" t="str">
        <f aca="false">"Interview · "&amp;Interviews!B454</f>
        <v>Interview · </v>
      </c>
    </row>
    <row r="1448" customFormat="false" ht="15" hidden="false" customHeight="false" outlineLevel="0" collapsed="false">
      <c r="A1448" s="0" t="str">
        <f aca="false">IF(AND(Interviews!B455&lt;&gt;"",Interviews!D455&lt;&gt;""),INT(Interviews!D455)+0.1+ROW()/1000000,"")</f>
        <v/>
      </c>
      <c r="B1448" s="0" t="str">
        <f aca="false">"Interview · "&amp;Interviews!B455&amp;IF(Interviews!E455="",""," · "&amp;TEXT(Interviews!E455,"h:mm AM/PM"))</f>
        <v>Interview · </v>
      </c>
      <c r="C1448" s="0" t="str">
        <f aca="false">"Interview · "&amp;Interviews!B455</f>
        <v>Interview · </v>
      </c>
    </row>
    <row r="1449" customFormat="false" ht="15" hidden="false" customHeight="false" outlineLevel="0" collapsed="false">
      <c r="A1449" s="0" t="str">
        <f aca="false">IF(AND(Interviews!B456&lt;&gt;"",Interviews!D456&lt;&gt;""),INT(Interviews!D456)+0.1+ROW()/1000000,"")</f>
        <v/>
      </c>
      <c r="B1449" s="0" t="str">
        <f aca="false">"Interview · "&amp;Interviews!B456&amp;IF(Interviews!E456="",""," · "&amp;TEXT(Interviews!E456,"h:mm AM/PM"))</f>
        <v>Interview · </v>
      </c>
      <c r="C1449" s="0" t="str">
        <f aca="false">"Interview · "&amp;Interviews!B456</f>
        <v>Interview · </v>
      </c>
    </row>
    <row r="1450" customFormat="false" ht="15" hidden="false" customHeight="false" outlineLevel="0" collapsed="false">
      <c r="A1450" s="0" t="str">
        <f aca="false">IF(AND(Interviews!B457&lt;&gt;"",Interviews!D457&lt;&gt;""),INT(Interviews!D457)+0.1+ROW()/1000000,"")</f>
        <v/>
      </c>
      <c r="B1450" s="0" t="str">
        <f aca="false">"Interview · "&amp;Interviews!B457&amp;IF(Interviews!E457="",""," · "&amp;TEXT(Interviews!E457,"h:mm AM/PM"))</f>
        <v>Interview · </v>
      </c>
      <c r="C1450" s="0" t="str">
        <f aca="false">"Interview · "&amp;Interviews!B457</f>
        <v>Interview · </v>
      </c>
    </row>
    <row r="1451" customFormat="false" ht="15" hidden="false" customHeight="false" outlineLevel="0" collapsed="false">
      <c r="A1451" s="0" t="str">
        <f aca="false">IF(AND(Interviews!B458&lt;&gt;"",Interviews!D458&lt;&gt;""),INT(Interviews!D458)+0.1+ROW()/1000000,"")</f>
        <v/>
      </c>
      <c r="B1451" s="0" t="str">
        <f aca="false">"Interview · "&amp;Interviews!B458&amp;IF(Interviews!E458="",""," · "&amp;TEXT(Interviews!E458,"h:mm AM/PM"))</f>
        <v>Interview · </v>
      </c>
      <c r="C1451" s="0" t="str">
        <f aca="false">"Interview · "&amp;Interviews!B458</f>
        <v>Interview · </v>
      </c>
    </row>
    <row r="1452" customFormat="false" ht="15" hidden="false" customHeight="false" outlineLevel="0" collapsed="false">
      <c r="A1452" s="0" t="str">
        <f aca="false">IF(AND(Interviews!B459&lt;&gt;"",Interviews!D459&lt;&gt;""),INT(Interviews!D459)+0.1+ROW()/1000000,"")</f>
        <v/>
      </c>
      <c r="B1452" s="0" t="str">
        <f aca="false">"Interview · "&amp;Interviews!B459&amp;IF(Interviews!E459="",""," · "&amp;TEXT(Interviews!E459,"h:mm AM/PM"))</f>
        <v>Interview · </v>
      </c>
      <c r="C1452" s="0" t="str">
        <f aca="false">"Interview · "&amp;Interviews!B459</f>
        <v>Interview · </v>
      </c>
    </row>
    <row r="1453" customFormat="false" ht="15" hidden="false" customHeight="false" outlineLevel="0" collapsed="false">
      <c r="A1453" s="0" t="str">
        <f aca="false">IF(AND(Interviews!B460&lt;&gt;"",Interviews!D460&lt;&gt;""),INT(Interviews!D460)+0.1+ROW()/1000000,"")</f>
        <v/>
      </c>
      <c r="B1453" s="0" t="str">
        <f aca="false">"Interview · "&amp;Interviews!B460&amp;IF(Interviews!E460="",""," · "&amp;TEXT(Interviews!E460,"h:mm AM/PM"))</f>
        <v>Interview · </v>
      </c>
      <c r="C1453" s="0" t="str">
        <f aca="false">"Interview · "&amp;Interviews!B460</f>
        <v>Interview · </v>
      </c>
    </row>
    <row r="1454" customFormat="false" ht="15" hidden="false" customHeight="false" outlineLevel="0" collapsed="false">
      <c r="A1454" s="0" t="str">
        <f aca="false">IF(AND(Interviews!B461&lt;&gt;"",Interviews!D461&lt;&gt;""),INT(Interviews!D461)+0.1+ROW()/1000000,"")</f>
        <v/>
      </c>
      <c r="B1454" s="0" t="str">
        <f aca="false">"Interview · "&amp;Interviews!B461&amp;IF(Interviews!E461="",""," · "&amp;TEXT(Interviews!E461,"h:mm AM/PM"))</f>
        <v>Interview · </v>
      </c>
      <c r="C1454" s="0" t="str">
        <f aca="false">"Interview · "&amp;Interviews!B461</f>
        <v>Interview · </v>
      </c>
    </row>
    <row r="1455" customFormat="false" ht="15" hidden="false" customHeight="false" outlineLevel="0" collapsed="false">
      <c r="A1455" s="0" t="str">
        <f aca="false">IF(AND(Interviews!B462&lt;&gt;"",Interviews!D462&lt;&gt;""),INT(Interviews!D462)+0.1+ROW()/1000000,"")</f>
        <v/>
      </c>
      <c r="B1455" s="0" t="str">
        <f aca="false">"Interview · "&amp;Interviews!B462&amp;IF(Interviews!E462="",""," · "&amp;TEXT(Interviews!E462,"h:mm AM/PM"))</f>
        <v>Interview · </v>
      </c>
      <c r="C1455" s="0" t="str">
        <f aca="false">"Interview · "&amp;Interviews!B462</f>
        <v>Interview · </v>
      </c>
    </row>
    <row r="1456" customFormat="false" ht="15" hidden="false" customHeight="false" outlineLevel="0" collapsed="false">
      <c r="A1456" s="0" t="str">
        <f aca="false">IF(AND(Interviews!B463&lt;&gt;"",Interviews!D463&lt;&gt;""),INT(Interviews!D463)+0.1+ROW()/1000000,"")</f>
        <v/>
      </c>
      <c r="B1456" s="0" t="str">
        <f aca="false">"Interview · "&amp;Interviews!B463&amp;IF(Interviews!E463="",""," · "&amp;TEXT(Interviews!E463,"h:mm AM/PM"))</f>
        <v>Interview · </v>
      </c>
      <c r="C1456" s="0" t="str">
        <f aca="false">"Interview · "&amp;Interviews!B463</f>
        <v>Interview · </v>
      </c>
    </row>
    <row r="1457" customFormat="false" ht="15" hidden="false" customHeight="false" outlineLevel="0" collapsed="false">
      <c r="A1457" s="0" t="str">
        <f aca="false">IF(AND(Interviews!B464&lt;&gt;"",Interviews!D464&lt;&gt;""),INT(Interviews!D464)+0.1+ROW()/1000000,"")</f>
        <v/>
      </c>
      <c r="B1457" s="0" t="str">
        <f aca="false">"Interview · "&amp;Interviews!B464&amp;IF(Interviews!E464="",""," · "&amp;TEXT(Interviews!E464,"h:mm AM/PM"))</f>
        <v>Interview · </v>
      </c>
      <c r="C1457" s="0" t="str">
        <f aca="false">"Interview · "&amp;Interviews!B464</f>
        <v>Interview · </v>
      </c>
    </row>
    <row r="1458" customFormat="false" ht="15" hidden="false" customHeight="false" outlineLevel="0" collapsed="false">
      <c r="A1458" s="0" t="str">
        <f aca="false">IF(AND(Interviews!B465&lt;&gt;"",Interviews!D465&lt;&gt;""),INT(Interviews!D465)+0.1+ROW()/1000000,"")</f>
        <v/>
      </c>
      <c r="B1458" s="0" t="str">
        <f aca="false">"Interview · "&amp;Interviews!B465&amp;IF(Interviews!E465="",""," · "&amp;TEXT(Interviews!E465,"h:mm AM/PM"))</f>
        <v>Interview · </v>
      </c>
      <c r="C1458" s="0" t="str">
        <f aca="false">"Interview · "&amp;Interviews!B465</f>
        <v>Interview · </v>
      </c>
    </row>
    <row r="1459" customFormat="false" ht="15" hidden="false" customHeight="false" outlineLevel="0" collapsed="false">
      <c r="A1459" s="0" t="str">
        <f aca="false">IF(AND(Interviews!B466&lt;&gt;"",Interviews!D466&lt;&gt;""),INT(Interviews!D466)+0.1+ROW()/1000000,"")</f>
        <v/>
      </c>
      <c r="B1459" s="0" t="str">
        <f aca="false">"Interview · "&amp;Interviews!B466&amp;IF(Interviews!E466="",""," · "&amp;TEXT(Interviews!E466,"h:mm AM/PM"))</f>
        <v>Interview · </v>
      </c>
      <c r="C1459" s="0" t="str">
        <f aca="false">"Interview · "&amp;Interviews!B466</f>
        <v>Interview · </v>
      </c>
    </row>
    <row r="1460" customFormat="false" ht="15" hidden="false" customHeight="false" outlineLevel="0" collapsed="false">
      <c r="A1460" s="0" t="str">
        <f aca="false">IF(AND(Interviews!B467&lt;&gt;"",Interviews!D467&lt;&gt;""),INT(Interviews!D467)+0.1+ROW()/1000000,"")</f>
        <v/>
      </c>
      <c r="B1460" s="0" t="str">
        <f aca="false">"Interview · "&amp;Interviews!B467&amp;IF(Interviews!E467="",""," · "&amp;TEXT(Interviews!E467,"h:mm AM/PM"))</f>
        <v>Interview · </v>
      </c>
      <c r="C1460" s="0" t="str">
        <f aca="false">"Interview · "&amp;Interviews!B467</f>
        <v>Interview · </v>
      </c>
    </row>
    <row r="1461" customFormat="false" ht="15" hidden="false" customHeight="false" outlineLevel="0" collapsed="false">
      <c r="A1461" s="0" t="str">
        <f aca="false">IF(AND(Interviews!B468&lt;&gt;"",Interviews!D468&lt;&gt;""),INT(Interviews!D468)+0.1+ROW()/1000000,"")</f>
        <v/>
      </c>
      <c r="B1461" s="0" t="str">
        <f aca="false">"Interview · "&amp;Interviews!B468&amp;IF(Interviews!E468="",""," · "&amp;TEXT(Interviews!E468,"h:mm AM/PM"))</f>
        <v>Interview · </v>
      </c>
      <c r="C1461" s="0" t="str">
        <f aca="false">"Interview · "&amp;Interviews!B468</f>
        <v>Interview · </v>
      </c>
    </row>
    <row r="1462" customFormat="false" ht="15" hidden="false" customHeight="false" outlineLevel="0" collapsed="false">
      <c r="A1462" s="0" t="str">
        <f aca="false">IF(AND(Interviews!B469&lt;&gt;"",Interviews!D469&lt;&gt;""),INT(Interviews!D469)+0.1+ROW()/1000000,"")</f>
        <v/>
      </c>
      <c r="B1462" s="0" t="str">
        <f aca="false">"Interview · "&amp;Interviews!B469&amp;IF(Interviews!E469="",""," · "&amp;TEXT(Interviews!E469,"h:mm AM/PM"))</f>
        <v>Interview · </v>
      </c>
      <c r="C1462" s="0" t="str">
        <f aca="false">"Interview · "&amp;Interviews!B469</f>
        <v>Interview · </v>
      </c>
    </row>
    <row r="1463" customFormat="false" ht="15" hidden="false" customHeight="false" outlineLevel="0" collapsed="false">
      <c r="A1463" s="0" t="str">
        <f aca="false">IF(AND(Interviews!B470&lt;&gt;"",Interviews!D470&lt;&gt;""),INT(Interviews!D470)+0.1+ROW()/1000000,"")</f>
        <v/>
      </c>
      <c r="B1463" s="0" t="str">
        <f aca="false">"Interview · "&amp;Interviews!B470&amp;IF(Interviews!E470="",""," · "&amp;TEXT(Interviews!E470,"h:mm AM/PM"))</f>
        <v>Interview · </v>
      </c>
      <c r="C1463" s="0" t="str">
        <f aca="false">"Interview · "&amp;Interviews!B470</f>
        <v>Interview · </v>
      </c>
    </row>
    <row r="1464" customFormat="false" ht="15" hidden="false" customHeight="false" outlineLevel="0" collapsed="false">
      <c r="A1464" s="0" t="str">
        <f aca="false">IF(AND(Interviews!B471&lt;&gt;"",Interviews!D471&lt;&gt;""),INT(Interviews!D471)+0.1+ROW()/1000000,"")</f>
        <v/>
      </c>
      <c r="B1464" s="0" t="str">
        <f aca="false">"Interview · "&amp;Interviews!B471&amp;IF(Interviews!E471="",""," · "&amp;TEXT(Interviews!E471,"h:mm AM/PM"))</f>
        <v>Interview · </v>
      </c>
      <c r="C1464" s="0" t="str">
        <f aca="false">"Interview · "&amp;Interviews!B471</f>
        <v>Interview · </v>
      </c>
    </row>
    <row r="1465" customFormat="false" ht="15" hidden="false" customHeight="false" outlineLevel="0" collapsed="false">
      <c r="A1465" s="0" t="str">
        <f aca="false">IF(AND(Interviews!B472&lt;&gt;"",Interviews!D472&lt;&gt;""),INT(Interviews!D472)+0.1+ROW()/1000000,"")</f>
        <v/>
      </c>
      <c r="B1465" s="0" t="str">
        <f aca="false">"Interview · "&amp;Interviews!B472&amp;IF(Interviews!E472="",""," · "&amp;TEXT(Interviews!E472,"h:mm AM/PM"))</f>
        <v>Interview · </v>
      </c>
      <c r="C1465" s="0" t="str">
        <f aca="false">"Interview · "&amp;Interviews!B472</f>
        <v>Interview · </v>
      </c>
    </row>
    <row r="1466" customFormat="false" ht="15" hidden="false" customHeight="false" outlineLevel="0" collapsed="false">
      <c r="A1466" s="0" t="str">
        <f aca="false">IF(AND(Interviews!B473&lt;&gt;"",Interviews!D473&lt;&gt;""),INT(Interviews!D473)+0.1+ROW()/1000000,"")</f>
        <v/>
      </c>
      <c r="B1466" s="0" t="str">
        <f aca="false">"Interview · "&amp;Interviews!B473&amp;IF(Interviews!E473="",""," · "&amp;TEXT(Interviews!E473,"h:mm AM/PM"))</f>
        <v>Interview · </v>
      </c>
      <c r="C1466" s="0" t="str">
        <f aca="false">"Interview · "&amp;Interviews!B473</f>
        <v>Interview · </v>
      </c>
    </row>
    <row r="1467" customFormat="false" ht="15" hidden="false" customHeight="false" outlineLevel="0" collapsed="false">
      <c r="A1467" s="0" t="str">
        <f aca="false">IF(AND(Interviews!B474&lt;&gt;"",Interviews!D474&lt;&gt;""),INT(Interviews!D474)+0.1+ROW()/1000000,"")</f>
        <v/>
      </c>
      <c r="B1467" s="0" t="str">
        <f aca="false">"Interview · "&amp;Interviews!B474&amp;IF(Interviews!E474="",""," · "&amp;TEXT(Interviews!E474,"h:mm AM/PM"))</f>
        <v>Interview · </v>
      </c>
      <c r="C1467" s="0" t="str">
        <f aca="false">"Interview · "&amp;Interviews!B474</f>
        <v>Interview · </v>
      </c>
    </row>
    <row r="1468" customFormat="false" ht="15" hidden="false" customHeight="false" outlineLevel="0" collapsed="false">
      <c r="A1468" s="0" t="str">
        <f aca="false">IF(AND(Interviews!B475&lt;&gt;"",Interviews!D475&lt;&gt;""),INT(Interviews!D475)+0.1+ROW()/1000000,"")</f>
        <v/>
      </c>
      <c r="B1468" s="0" t="str">
        <f aca="false">"Interview · "&amp;Interviews!B475&amp;IF(Interviews!E475="",""," · "&amp;TEXT(Interviews!E475,"h:mm AM/PM"))</f>
        <v>Interview · </v>
      </c>
      <c r="C1468" s="0" t="str">
        <f aca="false">"Interview · "&amp;Interviews!B475</f>
        <v>Interview · </v>
      </c>
    </row>
    <row r="1469" customFormat="false" ht="15" hidden="false" customHeight="false" outlineLevel="0" collapsed="false">
      <c r="A1469" s="0" t="str">
        <f aca="false">IF(AND(Interviews!B476&lt;&gt;"",Interviews!D476&lt;&gt;""),INT(Interviews!D476)+0.1+ROW()/1000000,"")</f>
        <v/>
      </c>
      <c r="B1469" s="0" t="str">
        <f aca="false">"Interview · "&amp;Interviews!B476&amp;IF(Interviews!E476="",""," · "&amp;TEXT(Interviews!E476,"h:mm AM/PM"))</f>
        <v>Interview · </v>
      </c>
      <c r="C1469" s="0" t="str">
        <f aca="false">"Interview · "&amp;Interviews!B476</f>
        <v>Interview · </v>
      </c>
    </row>
    <row r="1470" customFormat="false" ht="15" hidden="false" customHeight="false" outlineLevel="0" collapsed="false">
      <c r="A1470" s="0" t="str">
        <f aca="false">IF(AND(Interviews!B477&lt;&gt;"",Interviews!D477&lt;&gt;""),INT(Interviews!D477)+0.1+ROW()/1000000,"")</f>
        <v/>
      </c>
      <c r="B1470" s="0" t="str">
        <f aca="false">"Interview · "&amp;Interviews!B477&amp;IF(Interviews!E477="",""," · "&amp;TEXT(Interviews!E477,"h:mm AM/PM"))</f>
        <v>Interview · </v>
      </c>
      <c r="C1470" s="0" t="str">
        <f aca="false">"Interview · "&amp;Interviews!B477</f>
        <v>Interview · </v>
      </c>
    </row>
    <row r="1471" customFormat="false" ht="15" hidden="false" customHeight="false" outlineLevel="0" collapsed="false">
      <c r="A1471" s="0" t="str">
        <f aca="false">IF(AND(Interviews!B478&lt;&gt;"",Interviews!D478&lt;&gt;""),INT(Interviews!D478)+0.1+ROW()/1000000,"")</f>
        <v/>
      </c>
      <c r="B1471" s="0" t="str">
        <f aca="false">"Interview · "&amp;Interviews!B478&amp;IF(Interviews!E478="",""," · "&amp;TEXT(Interviews!E478,"h:mm AM/PM"))</f>
        <v>Interview · </v>
      </c>
      <c r="C1471" s="0" t="str">
        <f aca="false">"Interview · "&amp;Interviews!B478</f>
        <v>Interview · </v>
      </c>
    </row>
    <row r="1472" customFormat="false" ht="15" hidden="false" customHeight="false" outlineLevel="0" collapsed="false">
      <c r="A1472" s="0" t="str">
        <f aca="false">IF(AND(Interviews!B479&lt;&gt;"",Interviews!D479&lt;&gt;""),INT(Interviews!D479)+0.1+ROW()/1000000,"")</f>
        <v/>
      </c>
      <c r="B1472" s="0" t="str">
        <f aca="false">"Interview · "&amp;Interviews!B479&amp;IF(Interviews!E479="",""," · "&amp;TEXT(Interviews!E479,"h:mm AM/PM"))</f>
        <v>Interview · </v>
      </c>
      <c r="C1472" s="0" t="str">
        <f aca="false">"Interview · "&amp;Interviews!B479</f>
        <v>Interview · </v>
      </c>
    </row>
    <row r="1473" customFormat="false" ht="15" hidden="false" customHeight="false" outlineLevel="0" collapsed="false">
      <c r="A1473" s="0" t="str">
        <f aca="false">IF(AND(Interviews!B480&lt;&gt;"",Interviews!D480&lt;&gt;""),INT(Interviews!D480)+0.1+ROW()/1000000,"")</f>
        <v/>
      </c>
      <c r="B1473" s="0" t="str">
        <f aca="false">"Interview · "&amp;Interviews!B480&amp;IF(Interviews!E480="",""," · "&amp;TEXT(Interviews!E480,"h:mm AM/PM"))</f>
        <v>Interview · </v>
      </c>
      <c r="C1473" s="0" t="str">
        <f aca="false">"Interview · "&amp;Interviews!B480</f>
        <v>Interview · </v>
      </c>
    </row>
    <row r="1474" customFormat="false" ht="15" hidden="false" customHeight="false" outlineLevel="0" collapsed="false">
      <c r="A1474" s="0" t="str">
        <f aca="false">IF(AND(Interviews!B481&lt;&gt;"",Interviews!D481&lt;&gt;""),INT(Interviews!D481)+0.1+ROW()/1000000,"")</f>
        <v/>
      </c>
      <c r="B1474" s="0" t="str">
        <f aca="false">"Interview · "&amp;Interviews!B481&amp;IF(Interviews!E481="",""," · "&amp;TEXT(Interviews!E481,"h:mm AM/PM"))</f>
        <v>Interview · </v>
      </c>
      <c r="C1474" s="0" t="str">
        <f aca="false">"Interview · "&amp;Interviews!B481</f>
        <v>Interview · </v>
      </c>
    </row>
    <row r="1475" customFormat="false" ht="15" hidden="false" customHeight="false" outlineLevel="0" collapsed="false">
      <c r="A1475" s="0" t="str">
        <f aca="false">IF(AND(Interviews!B482&lt;&gt;"",Interviews!D482&lt;&gt;""),INT(Interviews!D482)+0.1+ROW()/1000000,"")</f>
        <v/>
      </c>
      <c r="B1475" s="0" t="str">
        <f aca="false">"Interview · "&amp;Interviews!B482&amp;IF(Interviews!E482="",""," · "&amp;TEXT(Interviews!E482,"h:mm AM/PM"))</f>
        <v>Interview · </v>
      </c>
      <c r="C1475" s="0" t="str">
        <f aca="false">"Interview · "&amp;Interviews!B482</f>
        <v>Interview · </v>
      </c>
    </row>
    <row r="1476" customFormat="false" ht="15" hidden="false" customHeight="false" outlineLevel="0" collapsed="false">
      <c r="A1476" s="0" t="str">
        <f aca="false">IF(AND(Interviews!B483&lt;&gt;"",Interviews!D483&lt;&gt;""),INT(Interviews!D483)+0.1+ROW()/1000000,"")</f>
        <v/>
      </c>
      <c r="B1476" s="0" t="str">
        <f aca="false">"Interview · "&amp;Interviews!B483&amp;IF(Interviews!E483="",""," · "&amp;TEXT(Interviews!E483,"h:mm AM/PM"))</f>
        <v>Interview · </v>
      </c>
      <c r="C1476" s="0" t="str">
        <f aca="false">"Interview · "&amp;Interviews!B483</f>
        <v>Interview · </v>
      </c>
    </row>
    <row r="1477" customFormat="false" ht="15" hidden="false" customHeight="false" outlineLevel="0" collapsed="false">
      <c r="A1477" s="0" t="str">
        <f aca="false">IF(AND(Interviews!B484&lt;&gt;"",Interviews!D484&lt;&gt;""),INT(Interviews!D484)+0.1+ROW()/1000000,"")</f>
        <v/>
      </c>
      <c r="B1477" s="0" t="str">
        <f aca="false">"Interview · "&amp;Interviews!B484&amp;IF(Interviews!E484="",""," · "&amp;TEXT(Interviews!E484,"h:mm AM/PM"))</f>
        <v>Interview · </v>
      </c>
      <c r="C1477" s="0" t="str">
        <f aca="false">"Interview · "&amp;Interviews!B484</f>
        <v>Interview · </v>
      </c>
    </row>
    <row r="1478" customFormat="false" ht="15" hidden="false" customHeight="false" outlineLevel="0" collapsed="false">
      <c r="A1478" s="0" t="str">
        <f aca="false">IF(AND(Interviews!B485&lt;&gt;"",Interviews!D485&lt;&gt;""),INT(Interviews!D485)+0.1+ROW()/1000000,"")</f>
        <v/>
      </c>
      <c r="B1478" s="0" t="str">
        <f aca="false">"Interview · "&amp;Interviews!B485&amp;IF(Interviews!E485="",""," · "&amp;TEXT(Interviews!E485,"h:mm AM/PM"))</f>
        <v>Interview · </v>
      </c>
      <c r="C1478" s="0" t="str">
        <f aca="false">"Interview · "&amp;Interviews!B485</f>
        <v>Interview · </v>
      </c>
    </row>
    <row r="1479" customFormat="false" ht="15" hidden="false" customHeight="false" outlineLevel="0" collapsed="false">
      <c r="A1479" s="0" t="str">
        <f aca="false">IF(AND(Interviews!B486&lt;&gt;"",Interviews!D486&lt;&gt;""),INT(Interviews!D486)+0.1+ROW()/1000000,"")</f>
        <v/>
      </c>
      <c r="B1479" s="0" t="str">
        <f aca="false">"Interview · "&amp;Interviews!B486&amp;IF(Interviews!E486="",""," · "&amp;TEXT(Interviews!E486,"h:mm AM/PM"))</f>
        <v>Interview · </v>
      </c>
      <c r="C1479" s="0" t="str">
        <f aca="false">"Interview · "&amp;Interviews!B486</f>
        <v>Interview · </v>
      </c>
    </row>
    <row r="1480" customFormat="false" ht="15" hidden="false" customHeight="false" outlineLevel="0" collapsed="false">
      <c r="A1480" s="0" t="str">
        <f aca="false">IF(AND(Interviews!B487&lt;&gt;"",Interviews!D487&lt;&gt;""),INT(Interviews!D487)+0.1+ROW()/1000000,"")</f>
        <v/>
      </c>
      <c r="B1480" s="0" t="str">
        <f aca="false">"Interview · "&amp;Interviews!B487&amp;IF(Interviews!E487="",""," · "&amp;TEXT(Interviews!E487,"h:mm AM/PM"))</f>
        <v>Interview · </v>
      </c>
      <c r="C1480" s="0" t="str">
        <f aca="false">"Interview · "&amp;Interviews!B487</f>
        <v>Interview · </v>
      </c>
    </row>
    <row r="1481" customFormat="false" ht="15" hidden="false" customHeight="false" outlineLevel="0" collapsed="false">
      <c r="A1481" s="0" t="str">
        <f aca="false">IF(AND(Interviews!B488&lt;&gt;"",Interviews!D488&lt;&gt;""),INT(Interviews!D488)+0.1+ROW()/1000000,"")</f>
        <v/>
      </c>
      <c r="B1481" s="0" t="str">
        <f aca="false">"Interview · "&amp;Interviews!B488&amp;IF(Interviews!E488="",""," · "&amp;TEXT(Interviews!E488,"h:mm AM/PM"))</f>
        <v>Interview · </v>
      </c>
      <c r="C1481" s="0" t="str">
        <f aca="false">"Interview · "&amp;Interviews!B488</f>
        <v>Interview · </v>
      </c>
    </row>
    <row r="1482" customFormat="false" ht="15" hidden="false" customHeight="false" outlineLevel="0" collapsed="false">
      <c r="A1482" s="0" t="str">
        <f aca="false">IF(AND(Interviews!B489&lt;&gt;"",Interviews!D489&lt;&gt;""),INT(Interviews!D489)+0.1+ROW()/1000000,"")</f>
        <v/>
      </c>
      <c r="B1482" s="0" t="str">
        <f aca="false">"Interview · "&amp;Interviews!B489&amp;IF(Interviews!E489="",""," · "&amp;TEXT(Interviews!E489,"h:mm AM/PM"))</f>
        <v>Interview · </v>
      </c>
      <c r="C1482" s="0" t="str">
        <f aca="false">"Interview · "&amp;Interviews!B489</f>
        <v>Interview · </v>
      </c>
    </row>
    <row r="1483" customFormat="false" ht="15" hidden="false" customHeight="false" outlineLevel="0" collapsed="false">
      <c r="A1483" s="0" t="str">
        <f aca="false">IF(AND(Interviews!B490&lt;&gt;"",Interviews!D490&lt;&gt;""),INT(Interviews!D490)+0.1+ROW()/1000000,"")</f>
        <v/>
      </c>
      <c r="B1483" s="0" t="str">
        <f aca="false">"Interview · "&amp;Interviews!B490&amp;IF(Interviews!E490="",""," · "&amp;TEXT(Interviews!E490,"h:mm AM/PM"))</f>
        <v>Interview · </v>
      </c>
      <c r="C1483" s="0" t="str">
        <f aca="false">"Interview · "&amp;Interviews!B490</f>
        <v>Interview · </v>
      </c>
    </row>
    <row r="1484" customFormat="false" ht="15" hidden="false" customHeight="false" outlineLevel="0" collapsed="false">
      <c r="A1484" s="0" t="str">
        <f aca="false">IF(AND(Interviews!B491&lt;&gt;"",Interviews!D491&lt;&gt;""),INT(Interviews!D491)+0.1+ROW()/1000000,"")</f>
        <v/>
      </c>
      <c r="B1484" s="0" t="str">
        <f aca="false">"Interview · "&amp;Interviews!B491&amp;IF(Interviews!E491="",""," · "&amp;TEXT(Interviews!E491,"h:mm AM/PM"))</f>
        <v>Interview · </v>
      </c>
      <c r="C1484" s="0" t="str">
        <f aca="false">"Interview · "&amp;Interviews!B491</f>
        <v>Interview · </v>
      </c>
    </row>
    <row r="1485" customFormat="false" ht="15" hidden="false" customHeight="false" outlineLevel="0" collapsed="false">
      <c r="A1485" s="0" t="str">
        <f aca="false">IF(AND(Interviews!B492&lt;&gt;"",Interviews!D492&lt;&gt;""),INT(Interviews!D492)+0.1+ROW()/1000000,"")</f>
        <v/>
      </c>
      <c r="B1485" s="0" t="str">
        <f aca="false">"Interview · "&amp;Interviews!B492&amp;IF(Interviews!E492="",""," · "&amp;TEXT(Interviews!E492,"h:mm AM/PM"))</f>
        <v>Interview · </v>
      </c>
      <c r="C1485" s="0" t="str">
        <f aca="false">"Interview · "&amp;Interviews!B492</f>
        <v>Interview · </v>
      </c>
    </row>
    <row r="1486" customFormat="false" ht="15" hidden="false" customHeight="false" outlineLevel="0" collapsed="false">
      <c r="A1486" s="0" t="str">
        <f aca="false">IF(AND(Interviews!B493&lt;&gt;"",Interviews!D493&lt;&gt;""),INT(Interviews!D493)+0.1+ROW()/1000000,"")</f>
        <v/>
      </c>
      <c r="B1486" s="0" t="str">
        <f aca="false">"Interview · "&amp;Interviews!B493&amp;IF(Interviews!E493="",""," · "&amp;TEXT(Interviews!E493,"h:mm AM/PM"))</f>
        <v>Interview · </v>
      </c>
      <c r="C1486" s="0" t="str">
        <f aca="false">"Interview · "&amp;Interviews!B493</f>
        <v>Interview · </v>
      </c>
    </row>
    <row r="1487" customFormat="false" ht="15" hidden="false" customHeight="false" outlineLevel="0" collapsed="false">
      <c r="A1487" s="0" t="str">
        <f aca="false">IF(AND(Interviews!B494&lt;&gt;"",Interviews!D494&lt;&gt;""),INT(Interviews!D494)+0.1+ROW()/1000000,"")</f>
        <v/>
      </c>
      <c r="B1487" s="0" t="str">
        <f aca="false">"Interview · "&amp;Interviews!B494&amp;IF(Interviews!E494="",""," · "&amp;TEXT(Interviews!E494,"h:mm AM/PM"))</f>
        <v>Interview · </v>
      </c>
      <c r="C1487" s="0" t="str">
        <f aca="false">"Interview · "&amp;Interviews!B494</f>
        <v>Interview · </v>
      </c>
    </row>
    <row r="1488" customFormat="false" ht="15" hidden="false" customHeight="false" outlineLevel="0" collapsed="false">
      <c r="A1488" s="0" t="str">
        <f aca="false">IF(AND(Interviews!B495&lt;&gt;"",Interviews!D495&lt;&gt;""),INT(Interviews!D495)+0.1+ROW()/1000000,"")</f>
        <v/>
      </c>
      <c r="B1488" s="0" t="str">
        <f aca="false">"Interview · "&amp;Interviews!B495&amp;IF(Interviews!E495="",""," · "&amp;TEXT(Interviews!E495,"h:mm AM/PM"))</f>
        <v>Interview · </v>
      </c>
      <c r="C1488" s="0" t="str">
        <f aca="false">"Interview · "&amp;Interviews!B495</f>
        <v>Interview · </v>
      </c>
    </row>
    <row r="1489" customFormat="false" ht="15" hidden="false" customHeight="false" outlineLevel="0" collapsed="false">
      <c r="A1489" s="0" t="str">
        <f aca="false">IF(AND(Interviews!B496&lt;&gt;"",Interviews!D496&lt;&gt;""),INT(Interviews!D496)+0.1+ROW()/1000000,"")</f>
        <v/>
      </c>
      <c r="B1489" s="0" t="str">
        <f aca="false">"Interview · "&amp;Interviews!B496&amp;IF(Interviews!E496="",""," · "&amp;TEXT(Interviews!E496,"h:mm AM/PM"))</f>
        <v>Interview · </v>
      </c>
      <c r="C1489" s="0" t="str">
        <f aca="false">"Interview · "&amp;Interviews!B496</f>
        <v>Interview · </v>
      </c>
    </row>
    <row r="1490" customFormat="false" ht="15" hidden="false" customHeight="false" outlineLevel="0" collapsed="false">
      <c r="A1490" s="0" t="str">
        <f aca="false">IF(AND(Interviews!B497&lt;&gt;"",Interviews!D497&lt;&gt;""),INT(Interviews!D497)+0.1+ROW()/1000000,"")</f>
        <v/>
      </c>
      <c r="B1490" s="0" t="str">
        <f aca="false">"Interview · "&amp;Interviews!B497&amp;IF(Interviews!E497="",""," · "&amp;TEXT(Interviews!E497,"h:mm AM/PM"))</f>
        <v>Interview · </v>
      </c>
      <c r="C1490" s="0" t="str">
        <f aca="false">"Interview · "&amp;Interviews!B497</f>
        <v>Interview · </v>
      </c>
    </row>
    <row r="1491" customFormat="false" ht="15" hidden="false" customHeight="false" outlineLevel="0" collapsed="false">
      <c r="A1491" s="0" t="str">
        <f aca="false">IF(AND(Interviews!B498&lt;&gt;"",Interviews!D498&lt;&gt;""),INT(Interviews!D498)+0.1+ROW()/1000000,"")</f>
        <v/>
      </c>
      <c r="B1491" s="0" t="str">
        <f aca="false">"Interview · "&amp;Interviews!B498&amp;IF(Interviews!E498="",""," · "&amp;TEXT(Interviews!E498,"h:mm AM/PM"))</f>
        <v>Interview · </v>
      </c>
      <c r="C1491" s="0" t="str">
        <f aca="false">"Interview · "&amp;Interviews!B498</f>
        <v>Interview · </v>
      </c>
    </row>
    <row r="1492" customFormat="false" ht="15" hidden="false" customHeight="false" outlineLevel="0" collapsed="false">
      <c r="A1492" s="0" t="str">
        <f aca="false">IF(AND(Interviews!B499&lt;&gt;"",Interviews!D499&lt;&gt;""),INT(Interviews!D499)+0.1+ROW()/1000000,"")</f>
        <v/>
      </c>
      <c r="B1492" s="0" t="str">
        <f aca="false">"Interview · "&amp;Interviews!B499&amp;IF(Interviews!E499="",""," · "&amp;TEXT(Interviews!E499,"h:mm AM/PM"))</f>
        <v>Interview · </v>
      </c>
      <c r="C1492" s="0" t="str">
        <f aca="false">"Interview · "&amp;Interviews!B499</f>
        <v>Interview · </v>
      </c>
    </row>
    <row r="1493" customFormat="false" ht="15" hidden="false" customHeight="false" outlineLevel="0" collapsed="false">
      <c r="A1493" s="0" t="str">
        <f aca="false">IF(AND(Interviews!B500&lt;&gt;"",Interviews!D500&lt;&gt;""),INT(Interviews!D500)+0.1+ROW()/1000000,"")</f>
        <v/>
      </c>
      <c r="B1493" s="0" t="str">
        <f aca="false">"Interview · "&amp;Interviews!B500&amp;IF(Interviews!E500="",""," · "&amp;TEXT(Interviews!E500,"h:mm AM/PM"))</f>
        <v>Interview · </v>
      </c>
      <c r="C1493" s="0" t="str">
        <f aca="false">"Interview · "&amp;Interviews!B500</f>
        <v>Interview · </v>
      </c>
    </row>
    <row r="1494" customFormat="false" ht="15" hidden="false" customHeight="false" outlineLevel="0" collapsed="false">
      <c r="A1494" s="0" t="str">
        <f aca="false">IF(AND(Interviews!B501&lt;&gt;"",Interviews!D501&lt;&gt;""),INT(Interviews!D501)+0.1+ROW()/1000000,"")</f>
        <v/>
      </c>
      <c r="B1494" s="0" t="str">
        <f aca="false">"Interview · "&amp;Interviews!B501&amp;IF(Interviews!E501="",""," · "&amp;TEXT(Interviews!E501,"h:mm AM/PM"))</f>
        <v>Interview · </v>
      </c>
      <c r="C1494" s="0" t="str">
        <f aca="false">"Interview · "&amp;Interviews!B501</f>
        <v>Interview · </v>
      </c>
    </row>
    <row r="1495" customFormat="false" ht="15" hidden="false" customHeight="false" outlineLevel="0" collapsed="false">
      <c r="A1495" s="0" t="str">
        <f aca="false">IF(AND(Interviews!B502&lt;&gt;"",Interviews!D502&lt;&gt;""),INT(Interviews!D502)+0.1+ROW()/1000000,"")</f>
        <v/>
      </c>
      <c r="B1495" s="0" t="str">
        <f aca="false">"Interview · "&amp;Interviews!B502&amp;IF(Interviews!E502="",""," · "&amp;TEXT(Interviews!E502,"h:mm AM/PM"))</f>
        <v>Interview · </v>
      </c>
      <c r="C1495" s="0" t="str">
        <f aca="false">"Interview · "&amp;Interviews!B502</f>
        <v>Interview · </v>
      </c>
    </row>
    <row r="1496" customFormat="false" ht="15" hidden="false" customHeight="false" outlineLevel="0" collapsed="false">
      <c r="A1496" s="0" t="str">
        <f aca="false">IF(AND(Interviews!B503&lt;&gt;"",Interviews!D503&lt;&gt;""),INT(Interviews!D503)+0.1+ROW()/1000000,"")</f>
        <v/>
      </c>
      <c r="B1496" s="0" t="str">
        <f aca="false">"Interview · "&amp;Interviews!B503&amp;IF(Interviews!E503="",""," · "&amp;TEXT(Interviews!E503,"h:mm AM/PM"))</f>
        <v>Interview · </v>
      </c>
      <c r="C1496" s="0" t="str">
        <f aca="false">"Interview · "&amp;Interviews!B503</f>
        <v>Interview · </v>
      </c>
    </row>
    <row r="1497" customFormat="false" ht="15" hidden="false" customHeight="false" outlineLevel="0" collapsed="false">
      <c r="A1497" s="0" t="str">
        <f aca="false">IF(AND(Interviews!B504&lt;&gt;"",Interviews!D504&lt;&gt;""),INT(Interviews!D504)+0.1+ROW()/1000000,"")</f>
        <v/>
      </c>
      <c r="B1497" s="0" t="str">
        <f aca="false">"Interview · "&amp;Interviews!B504&amp;IF(Interviews!E504="",""," · "&amp;TEXT(Interviews!E504,"h:mm AM/PM"))</f>
        <v>Interview · </v>
      </c>
      <c r="C1497" s="0" t="str">
        <f aca="false">"Interview · "&amp;Interviews!B504</f>
        <v>Interview · </v>
      </c>
    </row>
    <row r="1498" customFormat="false" ht="15" hidden="false" customHeight="false" outlineLevel="0" collapsed="false">
      <c r="A1498" s="0" t="str">
        <f aca="false">IF(AND(Interviews!B505&lt;&gt;"",Interviews!D505&lt;&gt;""),INT(Interviews!D505)+0.1+ROW()/1000000,"")</f>
        <v/>
      </c>
      <c r="B1498" s="0" t="str">
        <f aca="false">"Interview · "&amp;Interviews!B505&amp;IF(Interviews!E505="",""," · "&amp;TEXT(Interviews!E505,"h:mm AM/PM"))</f>
        <v>Interview · </v>
      </c>
      <c r="C1498" s="0" t="str">
        <f aca="false">"Interview · "&amp;Interviews!B505</f>
        <v>Interview · </v>
      </c>
    </row>
    <row r="1499" customFormat="false" ht="15" hidden="false" customHeight="false" outlineLevel="0" collapsed="false">
      <c r="A1499" s="0" t="str">
        <f aca="false">IF(AND(Interviews!B506&lt;&gt;"",Interviews!D506&lt;&gt;""),INT(Interviews!D506)+0.1+ROW()/1000000,"")</f>
        <v/>
      </c>
      <c r="B1499" s="0" t="str">
        <f aca="false">"Interview · "&amp;Interviews!B506&amp;IF(Interviews!E506="",""," · "&amp;TEXT(Interviews!E506,"h:mm AM/PM"))</f>
        <v>Interview · </v>
      </c>
      <c r="C1499" s="0" t="str">
        <f aca="false">"Interview · "&amp;Interviews!B506</f>
        <v>Interview · </v>
      </c>
    </row>
    <row r="1500" customFormat="false" ht="15" hidden="false" customHeight="false" outlineLevel="0" collapsed="false">
      <c r="A1500" s="0" t="str">
        <f aca="false">IF(AND(Interviews!B507&lt;&gt;"",Interviews!D507&lt;&gt;""),INT(Interviews!D507)+0.1+ROW()/1000000,"")</f>
        <v/>
      </c>
      <c r="B1500" s="0" t="str">
        <f aca="false">"Interview · "&amp;Interviews!B507&amp;IF(Interviews!E507="",""," · "&amp;TEXT(Interviews!E507,"h:mm AM/PM"))</f>
        <v>Interview · </v>
      </c>
      <c r="C1500" s="0" t="str">
        <f aca="false">"Interview · "&amp;Interviews!B507</f>
        <v>Interview · </v>
      </c>
    </row>
    <row r="1501" customFormat="false" ht="15" hidden="false" customHeight="false" outlineLevel="0" collapsed="false">
      <c r="A1501" s="0" t="str">
        <f aca="false">IF(AND(Interviews!B508&lt;&gt;"",Interviews!D508&lt;&gt;""),INT(Interviews!D508)+0.1+ROW()/1000000,"")</f>
        <v/>
      </c>
      <c r="B1501" s="0" t="str">
        <f aca="false">"Interview · "&amp;Interviews!B508&amp;IF(Interviews!E508="",""," · "&amp;TEXT(Interviews!E508,"h:mm AM/PM"))</f>
        <v>Interview · </v>
      </c>
      <c r="C1501" s="0" t="str">
        <f aca="false">"Interview · "&amp;Interviews!B508</f>
        <v>Interview · </v>
      </c>
    </row>
    <row r="1502" customFormat="false" ht="15" hidden="false" customHeight="false" outlineLevel="0" collapsed="false">
      <c r="A1502" s="0" t="str">
        <f aca="false">IF(AND(Offers!C10&lt;&gt;"",Offers!C22&lt;&gt;"",Offers!C12&lt;&gt;"Accepted",Offers!C12&lt;&gt;"Declined"),INT(Offers!C22)+0.2+ROW()/1000000,"")</f>
        <v/>
      </c>
      <c r="B1502" s="0" t="str">
        <f aca="false">"Deadline · "&amp;Offers!C10</f>
        <v>Deadline · </v>
      </c>
      <c r="C1502" s="0" t="str">
        <f aca="false">B1502</f>
        <v>Deadline · </v>
      </c>
    </row>
    <row r="1503" customFormat="false" ht="15" hidden="false" customHeight="false" outlineLevel="0" collapsed="false">
      <c r="A1503" s="0" t="str">
        <f aca="false">IF(AND(Offers!D10&lt;&gt;"",Offers!D22&lt;&gt;"",Offers!D12&lt;&gt;"Accepted",Offers!D12&lt;&gt;"Declined"),INT(Offers!D22)+0.2+ROW()/1000000,"")</f>
        <v/>
      </c>
      <c r="B1503" s="0" t="str">
        <f aca="false">"Deadline · "&amp;Offers!D10</f>
        <v>Deadline · </v>
      </c>
      <c r="C1503" s="0" t="str">
        <f aca="false">B1503</f>
        <v>Deadline · </v>
      </c>
    </row>
    <row r="1504" customFormat="false" ht="15" hidden="false" customHeight="false" outlineLevel="0" collapsed="false">
      <c r="A1504" s="0" t="str">
        <f aca="false">IF(AND(Offers!E10&lt;&gt;"",Offers!E22&lt;&gt;"",Offers!E12&lt;&gt;"Accepted",Offers!E12&lt;&gt;"Declined"),INT(Offers!E22)+0.2+ROW()/1000000,"")</f>
        <v/>
      </c>
      <c r="B1504" s="0" t="str">
        <f aca="false">"Deadline · "&amp;Offers!E10</f>
        <v>Deadline · </v>
      </c>
      <c r="C1504" s="0" t="str">
        <f aca="false">B1504</f>
        <v>Deadline · </v>
      </c>
    </row>
    <row r="1505" customFormat="false" ht="15" hidden="false" customHeight="false" outlineLevel="0" collapsed="false">
      <c r="A1505" s="0" t="str">
        <f aca="false">IF(AND(Offers!F10&lt;&gt;"",Offers!F22&lt;&gt;"",Offers!F12&lt;&gt;"Accepted",Offers!F12&lt;&gt;"Declined"),INT(Offers!F22)+0.2+ROW()/1000000,"")</f>
        <v/>
      </c>
      <c r="B1505" s="0" t="str">
        <f aca="false">"Deadline · "&amp;Offers!F10</f>
        <v>Deadline · </v>
      </c>
      <c r="C1505" s="0" t="str">
        <f aca="false">B1505</f>
        <v>Deadline · 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2026-10-06T08:15:28Z</dcterms:created>
  <dc:creator>TechGuruPlus</dc:creator>
  <dc:description/>
  <dc:language>en-US</dc:language>
  <cp:lastModifiedBy/>
  <dcterms:modified xsi:type="dcterms:W3CDTF">2026-10-06T08:15:37Z</dcterms:modified>
  <cp:revision>1</cp:revision>
  <dc:subject/>
  <dc:title>Job Application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